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Neonatology\PMKE\NCCU Shared\NEONATAL GUIDELINES\Neonatal Clinical  Guidelines\_Clinical Guidelines-HEALTHPOINT\A - Z  Listing\xNETSWA\"/>
    </mc:Choice>
  </mc:AlternateContent>
  <xr:revisionPtr revIDLastSave="0" documentId="8_{86E126BB-9C36-44A5-9BA5-9E094EF21693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Resuscitation Medications" sheetId="1" r:id="rId1"/>
  </sheets>
  <definedNames>
    <definedName name="_xlnm.Print_Area" localSheetId="0">'Resuscitation Medications'!$A$1:$J$73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E4" i="1"/>
  <c r="F36" i="1"/>
  <c r="I36" i="1"/>
  <c r="I39" i="1" s="1"/>
  <c r="F42" i="1" l="1"/>
  <c r="I53" i="1" l="1"/>
  <c r="I54" i="1" s="1"/>
  <c r="M12" i="1"/>
  <c r="I11" i="1"/>
  <c r="F12" i="1"/>
  <c r="F51" i="1"/>
  <c r="F50" i="1"/>
  <c r="F49" i="1"/>
  <c r="F48" i="1"/>
  <c r="F46" i="1"/>
  <c r="F45" i="1"/>
  <c r="F44" i="1"/>
  <c r="F43" i="1"/>
  <c r="I52" i="1" l="1"/>
  <c r="F19" i="1" l="1"/>
  <c r="I19" i="1"/>
  <c r="I14" i="1"/>
  <c r="F23" i="1" l="1"/>
  <c r="I13" i="1"/>
  <c r="F13" i="1"/>
  <c r="F14" i="1"/>
  <c r="I9" i="1"/>
  <c r="I10" i="1"/>
  <c r="F9" i="1"/>
  <c r="F10" i="1"/>
  <c r="I23" i="1" l="1"/>
  <c r="I22" i="1"/>
  <c r="F22" i="1"/>
  <c r="I21" i="1"/>
  <c r="F21" i="1"/>
  <c r="I20" i="1"/>
  <c r="F20" i="1"/>
  <c r="I18" i="1"/>
  <c r="F18" i="1"/>
  <c r="I17" i="1"/>
  <c r="F17" i="1"/>
  <c r="I12" i="1"/>
  <c r="I8" i="1"/>
  <c r="F8" i="1"/>
  <c r="I7" i="1"/>
  <c r="F7" i="1"/>
</calcChain>
</file>

<file path=xl/sharedStrings.xml><?xml version="1.0" encoding="utf-8"?>
<sst xmlns="http://schemas.openxmlformats.org/spreadsheetml/2006/main" count="220" uniqueCount="156">
  <si>
    <t>Patient Name</t>
  </si>
  <si>
    <t>Weight (in kg)</t>
  </si>
  <si>
    <t>Medication</t>
  </si>
  <si>
    <t>Supplied as</t>
  </si>
  <si>
    <t>Dilution</t>
  </si>
  <si>
    <t>Dosage</t>
  </si>
  <si>
    <t>Dose to give</t>
  </si>
  <si>
    <t>Dose mL/kg</t>
  </si>
  <si>
    <t>Volume of diluted medication to give</t>
  </si>
  <si>
    <t>MORPHINE SULPHATE</t>
  </si>
  <si>
    <t>microgram</t>
  </si>
  <si>
    <t>mL</t>
  </si>
  <si>
    <t>FENTANYL</t>
  </si>
  <si>
    <t>20 microgram/ 2mL</t>
  </si>
  <si>
    <t>PREFILLED SYRINGE = 10microgram/mL</t>
  </si>
  <si>
    <r>
      <t xml:space="preserve">4 microgram/kg                       </t>
    </r>
    <r>
      <rPr>
        <b/>
        <sz val="10"/>
        <rFont val="Arial"/>
        <family val="2"/>
      </rPr>
      <t>SLOW PUSH OVER 3 MINS</t>
    </r>
  </si>
  <si>
    <t>0.4 mL/kg</t>
  </si>
  <si>
    <t>100 microgram/2mL</t>
  </si>
  <si>
    <t>ATROPINE</t>
  </si>
  <si>
    <t>600 microgram/mL</t>
  </si>
  <si>
    <t>20 microgram/kg</t>
  </si>
  <si>
    <t>SUXAMETHONIUM</t>
  </si>
  <si>
    <t>10 mg/2mL</t>
  </si>
  <si>
    <t>2 mg/kg</t>
  </si>
  <si>
    <t>mg</t>
  </si>
  <si>
    <t>100 mg/2mL</t>
  </si>
  <si>
    <t>ADRENALINE</t>
  </si>
  <si>
    <t>INTRAVENOUS/ UVC - GIVE NEAT</t>
  </si>
  <si>
    <t>ETT - GIVE NEAT</t>
  </si>
  <si>
    <t xml:space="preserve">Up to 10 X IV dose can be given - 0.5-1mL/kg </t>
  </si>
  <si>
    <t>8.4% SODIUM BICARBONATE</t>
  </si>
  <si>
    <t>1 mmol/kg</t>
  </si>
  <si>
    <t>mmol</t>
  </si>
  <si>
    <t>MIDAZOLAM</t>
  </si>
  <si>
    <t>100 microgram/kg</t>
  </si>
  <si>
    <t>200 microgram/kg MAX 1mg</t>
  </si>
  <si>
    <t>ADENOSINE</t>
  </si>
  <si>
    <t>SURVANTA</t>
  </si>
  <si>
    <t>CUROSURF</t>
  </si>
  <si>
    <t>Prescribed by</t>
  </si>
  <si>
    <t>Signature</t>
  </si>
  <si>
    <t>Date</t>
  </si>
  <si>
    <t>This document should be used in conjunction with the CAHS disclaimer</t>
  </si>
  <si>
    <t>Maintenance Fluid</t>
  </si>
  <si>
    <t>mL/kg/day</t>
  </si>
  <si>
    <t>mL/hr</t>
  </si>
  <si>
    <t>DRUG</t>
  </si>
  <si>
    <t>VIAL CONTENT</t>
  </si>
  <si>
    <t>DILUTION</t>
  </si>
  <si>
    <t>CALCULATION</t>
  </si>
  <si>
    <t>1mL/hr =</t>
  </si>
  <si>
    <t>DOSE</t>
  </si>
  <si>
    <t>ADRENALINE (Epinephrine)</t>
  </si>
  <si>
    <t>Alprostadil (PROSTIN)</t>
  </si>
  <si>
    <t>DOBUTamine</t>
  </si>
  <si>
    <t>DOPamine</t>
  </si>
  <si>
    <t xml:space="preserve">MIDAZOLAM </t>
  </si>
  <si>
    <t>15 mg/ 3 mL</t>
  </si>
  <si>
    <t>10 mg/mL (in most hospitals)</t>
  </si>
  <si>
    <t>NORADRENALINE (Norepinephrine)</t>
  </si>
  <si>
    <t xml:space="preserve">To make </t>
  </si>
  <si>
    <t>% Glucose:</t>
  </si>
  <si>
    <t>Increasing glucose concentration</t>
  </si>
  <si>
    <t>Concentration required (%)</t>
  </si>
  <si>
    <t>Take</t>
  </si>
  <si>
    <t>mL of 50% glucose</t>
  </si>
  <si>
    <t>Add</t>
  </si>
  <si>
    <t>mL of 10% glucose</t>
  </si>
  <si>
    <t>Compatible Fluids (CF)</t>
  </si>
  <si>
    <t>microgram to 50mL CF</t>
  </si>
  <si>
    <r>
      <rPr>
        <b/>
        <sz val="10"/>
        <color theme="1"/>
        <rFont val="Arial"/>
        <family val="2"/>
      </rPr>
      <t>LOW CONCENTRATION</t>
    </r>
    <r>
      <rPr>
        <sz val="10"/>
        <color theme="1"/>
        <rFont val="Arial"/>
        <family val="2"/>
      </rPr>
      <t xml:space="preserve">             10 nanograms/kg/min </t>
    </r>
  </si>
  <si>
    <r>
      <rPr>
        <b/>
        <sz val="10"/>
        <color theme="1"/>
        <rFont val="Arial"/>
        <family val="2"/>
      </rPr>
      <t xml:space="preserve">HIGH CONCENTRATION </t>
    </r>
    <r>
      <rPr>
        <sz val="10"/>
        <color theme="1"/>
        <rFont val="Arial"/>
        <family val="2"/>
      </rPr>
      <t xml:space="preserve">             50 nanogram/kg/min</t>
    </r>
  </si>
  <si>
    <t>Custom glucose concentration</t>
  </si>
  <si>
    <t>1-5 microgram/kg/min</t>
  </si>
  <si>
    <t xml:space="preserve">0.5 mL/kg
</t>
  </si>
  <si>
    <t>GLUCAGON
IV/IM</t>
  </si>
  <si>
    <t>Hourly Rate</t>
  </si>
  <si>
    <t>KETAMINE</t>
  </si>
  <si>
    <t>LEVETIRACETAM</t>
  </si>
  <si>
    <t>IV Infusions</t>
  </si>
  <si>
    <t>MORPHINE SULFATE</t>
  </si>
  <si>
    <t>CALCIUM GLUCONATE</t>
  </si>
  <si>
    <r>
      <rPr>
        <b/>
        <sz val="9"/>
        <rFont val="Arial"/>
        <family val="2"/>
      </rPr>
      <t xml:space="preserve">1:10,000   </t>
    </r>
    <r>
      <rPr>
        <sz val="9"/>
        <rFont val="Arial"/>
        <family val="2"/>
      </rPr>
      <t>0.1mg/ml</t>
    </r>
    <r>
      <rPr>
        <b/>
        <sz val="9"/>
        <rFont val="Arial"/>
        <family val="2"/>
      </rPr>
      <t xml:space="preserve">
BEWARE CONCENTRATION </t>
    </r>
    <r>
      <rPr>
        <b/>
        <sz val="10"/>
        <rFont val="Arial"/>
        <family val="2"/>
      </rPr>
      <t xml:space="preserve">         </t>
    </r>
  </si>
  <si>
    <r>
      <t>1 mg/mL</t>
    </r>
    <r>
      <rPr>
        <sz val="9"/>
        <color rgb="FFFF0000"/>
        <rFont val="Arial"/>
        <family val="2"/>
      </rPr>
      <t xml:space="preserve">             </t>
    </r>
    <r>
      <rPr>
        <b/>
        <sz val="9"/>
        <color rgb="FFFF0000"/>
        <rFont val="Arial"/>
        <family val="2"/>
      </rPr>
      <t xml:space="preserve">KEMH/ PCH/ OPH </t>
    </r>
  </si>
  <si>
    <r>
      <t xml:space="preserve">10 mg/mL </t>
    </r>
    <r>
      <rPr>
        <b/>
        <sz val="10"/>
        <rFont val="Arial"/>
        <family val="2"/>
      </rPr>
      <t xml:space="preserve">      </t>
    </r>
    <r>
      <rPr>
        <b/>
        <sz val="9"/>
        <color rgb="FFFF0000"/>
        <rFont val="Arial"/>
        <family val="2"/>
      </rPr>
      <t>OTHER HOSPITALS</t>
    </r>
  </si>
  <si>
    <t>200 mg/2mL</t>
  </si>
  <si>
    <t>1 mmol/mL</t>
  </si>
  <si>
    <t>15 mg/3mL</t>
  </si>
  <si>
    <t>0.22 mmol/mL</t>
  </si>
  <si>
    <t>1 unit = 1 mg</t>
  </si>
  <si>
    <t>6 mg/2 mL</t>
  </si>
  <si>
    <t>8 mL vial</t>
  </si>
  <si>
    <t>120 mg/1.5 mL or 240 mg/3 mL</t>
  </si>
  <si>
    <t>500 mg/5 mL</t>
  </si>
  <si>
    <r>
      <rPr>
        <b/>
        <sz val="10"/>
        <rFont val="Arial"/>
        <family val="2"/>
      </rPr>
      <t>1:1000</t>
    </r>
    <r>
      <rPr>
        <sz val="10"/>
        <color theme="1"/>
        <rFont val="Arial"/>
        <family val="2"/>
      </rPr>
      <t xml:space="preserve"> 1 mg/1 mL</t>
    </r>
    <r>
      <rPr>
        <b/>
        <sz val="9"/>
        <color theme="1"/>
        <rFont val="Arial"/>
        <family val="2"/>
      </rPr>
      <t xml:space="preserve"> BEWARE CONCENTRATION</t>
    </r>
  </si>
  <si>
    <t>250 mg/20 mL</t>
  </si>
  <si>
    <t>200 mg/5 mL</t>
  </si>
  <si>
    <t>4 mg/4 mL</t>
  </si>
  <si>
    <t>100 microg/2 ml</t>
  </si>
  <si>
    <t xml:space="preserve">PREFILLED SYRINGE = 1 mg/mL  </t>
  </si>
  <si>
    <t>Dilute 1 ml (100 mg) to make up 50 mL with 0.9% NaCl or 5% Glucose 
Final concentration = 100mg/50ml  = 2mg/ml</t>
  </si>
  <si>
    <t>PREFILLED SYRINGE = 5 mg/mL</t>
  </si>
  <si>
    <t xml:space="preserve">1 mL Sux with 9 mL 0.9% NaCl or 5% or 10% glucose = 5 mg/mL </t>
  </si>
  <si>
    <t>Dilute 1:1 with WFI =0.5 mmol/mL. Give slowly through good IV or UVC</t>
  </si>
  <si>
    <t>1 mL midazolam +4 mL WFI = 1 mg/mL</t>
  </si>
  <si>
    <t xml:space="preserve">1 mg powder + 1 mL provided diluent </t>
  </si>
  <si>
    <t>1 mL (100 mg) of levetiracetam and dilute to 20 mL with 0.9% NaCl or 5% Glucose 
Concentration = 100mg/20mL = 5mg/mL</t>
  </si>
  <si>
    <t>Dilute 0.3 mg/kg to 50 mL</t>
  </si>
  <si>
    <t xml:space="preserve">Dilute 30 mg/kg to 50 mL </t>
  </si>
  <si>
    <t xml:space="preserve">Dilute 300 microgram/kg to 50 mL </t>
  </si>
  <si>
    <t xml:space="preserve">Dilute 3 mg/kg to 50 mL </t>
  </si>
  <si>
    <t>Dilute 500 microg/kg to 50 mL</t>
  </si>
  <si>
    <t>Dilute 50 microg/kg to 50 mL</t>
  </si>
  <si>
    <r>
      <t>SECOND DILUTION LOW DOSE -</t>
    </r>
    <r>
      <rPr>
        <sz val="10"/>
        <color theme="1"/>
        <rFont val="Arial"/>
        <family val="2"/>
      </rPr>
      <t xml:space="preserve"> dilute 0.6 mLs/kg (30 micrograms/kg) to 50 mL</t>
    </r>
  </si>
  <si>
    <r>
      <t xml:space="preserve">SECOND DILUTION HIGH DOSE </t>
    </r>
    <r>
      <rPr>
        <sz val="10"/>
        <color theme="1"/>
        <rFont val="Arial"/>
        <family val="2"/>
      </rPr>
      <t>Dilute 3 mL/kg (150 micrograms/ kg) to 50 mL</t>
    </r>
  </si>
  <si>
    <t>100 microgram/kg (can give 200 microgram/kg)</t>
  </si>
  <si>
    <r>
      <t xml:space="preserve">0.22-0.44 mmol/kg  </t>
    </r>
    <r>
      <rPr>
        <b/>
        <sz val="10"/>
        <rFont val="Arial"/>
        <family val="2"/>
      </rPr>
      <t>SLOW INFUSION</t>
    </r>
    <r>
      <rPr>
        <sz val="10"/>
        <rFont val="Arial"/>
        <family val="2"/>
      </rPr>
      <t xml:space="preserve"> OVER 10 mins</t>
    </r>
  </si>
  <si>
    <t xml:space="preserve">100 microgram/kg (increase dose by 100microgram/kg every 2 mins to max 300microgram/kg/dose) </t>
  </si>
  <si>
    <t xml:space="preserve">4 mL/kg in 2 aliquots via ETT </t>
  </si>
  <si>
    <t>2.5 mL/kg in 2 aliquots via ETT</t>
  </si>
  <si>
    <r>
      <rPr>
        <b/>
        <sz val="10"/>
        <color rgb="FFFF0000"/>
        <rFont val="Arial"/>
        <family val="2"/>
      </rPr>
      <t>LOADING DOSE</t>
    </r>
    <r>
      <rPr>
        <sz val="10"/>
        <rFont val="Arial"/>
        <family val="2"/>
      </rPr>
      <t xml:space="preserve"> 20 mg/kg</t>
    </r>
  </si>
  <si>
    <t>0.1 mL/kg</t>
  </si>
  <si>
    <t>0.2 mL/kg</t>
  </si>
  <si>
    <t>2 mL/kg</t>
  </si>
  <si>
    <t>0.33 mL/kg</t>
  </si>
  <si>
    <t>4 mL/kg</t>
  </si>
  <si>
    <t>2.5 mL/kg</t>
  </si>
  <si>
    <t>mg to 50 mL with CF</t>
  </si>
  <si>
    <t>mg/50 mL</t>
  </si>
  <si>
    <t>microgram/50 mL</t>
  </si>
  <si>
    <t xml:space="preserve">microg/50 mL </t>
  </si>
  <si>
    <t xml:space="preserve">23-26 weeks: 0.1 mL/dose      27-37 weeks: 0.25 mL/dose         38-43 weeks: 0.5 mL/dose   </t>
  </si>
  <si>
    <t>0.1 microgram/kg/min</t>
  </si>
  <si>
    <t>10 microgram/kg/min</t>
  </si>
  <si>
    <t>1 microgram/kg/min</t>
  </si>
  <si>
    <t>10 microgram/kg/hour</t>
  </si>
  <si>
    <t>0.1-1 microgram/kg/min</t>
  </si>
  <si>
    <t>1-20 microgram/kg/min (start 5microgram/kg/min and titrate)</t>
  </si>
  <si>
    <t xml:space="preserve">2-20 microgram/kg/min </t>
  </si>
  <si>
    <t>0.05-0.5 microgram/kg/min</t>
  </si>
  <si>
    <t>1-2 microgram/kg/min</t>
  </si>
  <si>
    <t>10-40 microgram/kg/hour</t>
  </si>
  <si>
    <t>5-50 nanogram/kg/min                    
DOSE GUIDED BY NETS CONSULTANT AND CARDIOLOGY PCH</t>
  </si>
  <si>
    <t>Use neat at room temperature.</t>
  </si>
  <si>
    <t>5% Glu 10% Glu 0.9% NaCl</t>
  </si>
  <si>
    <t>5% Glu         0.9% NaCl</t>
  </si>
  <si>
    <t>5% Glu 10% Glu 0.9% NaCl     0.45% NaCl</t>
  </si>
  <si>
    <t>5% Glu 0.9% NaCl</t>
  </si>
  <si>
    <r>
      <t xml:space="preserve">500 microgram/mL                                       </t>
    </r>
    <r>
      <rPr>
        <b/>
        <sz val="10"/>
        <color theme="1"/>
        <rFont val="Arial"/>
        <family val="2"/>
      </rPr>
      <t>FIRST DILUTION</t>
    </r>
    <r>
      <rPr>
        <sz val="10"/>
        <color theme="1"/>
        <rFont val="Arial"/>
        <family val="2"/>
      </rPr>
      <t xml:space="preserve">   1 mL alprostadil +   9 mL 0.9% NaCl = 50 microgram/mL</t>
    </r>
  </si>
  <si>
    <r>
      <rPr>
        <sz val="10"/>
        <color theme="1"/>
        <rFont val="Arial"/>
        <family val="2"/>
      </rPr>
      <t xml:space="preserve">5% Glucose 0.9% NaCl </t>
    </r>
    <r>
      <rPr>
        <sz val="9"/>
        <color theme="1"/>
        <rFont val="Arial"/>
        <family val="2"/>
      </rPr>
      <t xml:space="preserve">             
</t>
    </r>
    <r>
      <rPr>
        <b/>
        <sz val="9"/>
        <color theme="1"/>
        <rFont val="Arial"/>
        <family val="2"/>
      </rPr>
      <t xml:space="preserve">
INCOMPATIBLE WITH HEPARIN    </t>
    </r>
    <r>
      <rPr>
        <sz val="9"/>
        <color theme="1"/>
        <rFont val="Arial"/>
        <family val="2"/>
      </rPr>
      <t xml:space="preserve">                    </t>
    </r>
  </si>
  <si>
    <t>1 mL Morphine + 9 mL 0.9% NaCl =  1000microgram/mL</t>
  </si>
  <si>
    <t xml:space="preserve">1 mL Fentanyl + 4 mL 0.9% NaCl = 10 microg/mL </t>
  </si>
  <si>
    <t xml:space="preserve">1 mL Atropine + 5 mL 0.9% NaCl = 100 microg/mL </t>
  </si>
  <si>
    <t xml:space="preserve">1:1 dilution of Calcium Gluconate with 5% glucose or 0.9% NaCl = 0.11 mmol/ml </t>
  </si>
  <si>
    <r>
      <t xml:space="preserve">1 mL adenosine with 9mL 0.9% NaCl = 300 microgram/mL
</t>
    </r>
    <r>
      <rPr>
        <b/>
        <sz val="10"/>
        <rFont val="Arial"/>
        <family val="2"/>
      </rPr>
      <t>RAPID IV</t>
    </r>
    <r>
      <rPr>
        <sz val="10"/>
        <rFont val="Arial"/>
        <family val="2"/>
      </rPr>
      <t xml:space="preserve">, follow with </t>
    </r>
    <r>
      <rPr>
        <b/>
        <sz val="10"/>
        <rFont val="Arial"/>
        <family val="2"/>
      </rPr>
      <t xml:space="preserve">RAPID </t>
    </r>
    <r>
      <rPr>
        <sz val="10"/>
        <rFont val="Arial"/>
        <family val="2"/>
      </rPr>
      <t>10mL  0.9% sodium chloride flush</t>
    </r>
  </si>
  <si>
    <t>1 mg/kg (can give 2 mg/kg)
Slow push over at least 1 minute. Do not exceed 0.5mg/kg/minute.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</si>
</sst>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 style="thick">
        <color theme="1"/>
      </top>
      <bottom style="thin">
        <color auto="1"/>
      </bottom>
      <diagonal/>
    </border>
    <border>
      <left/>
      <right style="thin">
        <color theme="1"/>
      </right>
      <top style="thick">
        <color theme="1"/>
      </top>
      <bottom style="thin">
        <color auto="1"/>
      </bottom>
      <diagonal/>
    </border>
    <border>
      <left style="medium">
        <color theme="1"/>
      </left>
      <right/>
      <top style="thick">
        <color theme="1"/>
      </top>
      <bottom style="thick">
        <color theme="1"/>
      </bottom>
      <diagonal/>
    </border>
    <border>
      <left/>
      <right style="medium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rgb="FFFF0000"/>
      </left>
      <right/>
      <top/>
      <bottom/>
      <diagonal/>
    </border>
    <border>
      <left/>
      <right/>
      <top style="thick">
        <color rgb="FFFF0000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ck">
        <color auto="1"/>
      </bottom>
      <diagonal/>
    </border>
    <border>
      <left/>
      <right style="thin">
        <color theme="1"/>
      </right>
      <top style="thin">
        <color auto="1"/>
      </top>
      <bottom style="thick">
        <color auto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medium">
        <color auto="1"/>
      </left>
      <right style="medium">
        <color auto="1"/>
      </right>
      <top/>
      <bottom style="thin">
        <color theme="1"/>
      </bottom>
      <diagonal/>
    </border>
    <border>
      <left style="medium">
        <color auto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theme="1"/>
      </left>
      <right/>
      <top style="thick">
        <color theme="1"/>
      </top>
      <bottom/>
      <diagonal/>
    </border>
    <border>
      <left/>
      <right style="medium">
        <color theme="1"/>
      </right>
      <top style="thick">
        <color theme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231">
    <xf numFmtId="0" fontId="0" fillId="0" borderId="0" xfId="0"/>
    <xf numFmtId="0" fontId="1" fillId="2" borderId="2" xfId="1" applyFill="1" applyBorder="1" applyAlignment="1" applyProtection="1">
      <alignment horizontal="left"/>
      <protection locked="0"/>
    </xf>
    <xf numFmtId="0" fontId="1" fillId="3" borderId="0" xfId="1" applyFill="1"/>
    <xf numFmtId="0" fontId="0" fillId="3" borderId="0" xfId="0" applyFill="1"/>
    <xf numFmtId="0" fontId="1" fillId="3" borderId="1" xfId="1" applyFill="1" applyBorder="1"/>
    <xf numFmtId="0" fontId="2" fillId="3" borderId="3" xfId="1" applyFont="1" applyFill="1" applyBorder="1" applyAlignment="1">
      <alignment wrapText="1"/>
    </xf>
    <xf numFmtId="0" fontId="2" fillId="3" borderId="4" xfId="1" applyFont="1" applyFill="1" applyBorder="1" applyAlignment="1">
      <alignment wrapText="1"/>
    </xf>
    <xf numFmtId="0" fontId="2" fillId="3" borderId="5" xfId="1" applyFont="1" applyFill="1" applyBorder="1" applyAlignment="1">
      <alignment wrapText="1"/>
    </xf>
    <xf numFmtId="0" fontId="2" fillId="3" borderId="4" xfId="1" applyFont="1" applyFill="1" applyBorder="1" applyAlignment="1">
      <alignment horizontal="center" wrapText="1"/>
    </xf>
    <xf numFmtId="0" fontId="1" fillId="3" borderId="0" xfId="1" applyFill="1" applyAlignment="1">
      <alignment horizontal="center" wrapText="1"/>
    </xf>
    <xf numFmtId="0" fontId="1" fillId="3" borderId="0" xfId="1" applyFill="1" applyAlignment="1">
      <alignment wrapText="1"/>
    </xf>
    <xf numFmtId="0" fontId="1" fillId="3" borderId="1" xfId="1" applyFill="1" applyBorder="1" applyAlignment="1">
      <alignment horizontal="left"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>
      <alignment horizontal="right" wrapText="1"/>
    </xf>
    <xf numFmtId="0" fontId="1" fillId="3" borderId="1" xfId="1" applyFill="1" applyBorder="1" applyAlignment="1">
      <alignment horizontal="right"/>
    </xf>
    <xf numFmtId="14" fontId="1" fillId="3" borderId="1" xfId="1" applyNumberFormat="1" applyFill="1" applyBorder="1" applyAlignment="1">
      <alignment wrapText="1"/>
    </xf>
    <xf numFmtId="0" fontId="2" fillId="3" borderId="0" xfId="1" applyFont="1" applyFill="1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4" fillId="3" borderId="1" xfId="0" applyFont="1" applyFill="1" applyBorder="1" applyAlignment="1" applyProtection="1">
      <alignment horizontal="right"/>
      <protection locked="0"/>
    </xf>
    <xf numFmtId="0" fontId="4" fillId="3" borderId="1" xfId="0" applyFont="1" applyFill="1" applyBorder="1"/>
    <xf numFmtId="0" fontId="4" fillId="3" borderId="0" xfId="0" applyFont="1" applyFill="1" applyAlignment="1">
      <alignment wrapText="1"/>
    </xf>
    <xf numFmtId="0" fontId="0" fillId="3" borderId="37" xfId="0" applyFill="1" applyBorder="1"/>
    <xf numFmtId="0" fontId="0" fillId="3" borderId="0" xfId="0" applyFill="1" applyAlignment="1">
      <alignment wrapText="1"/>
    </xf>
    <xf numFmtId="0" fontId="5" fillId="3" borderId="0" xfId="0" applyFont="1" applyFill="1" applyAlignment="1">
      <alignment horizontal="right" wrapText="1"/>
    </xf>
    <xf numFmtId="0" fontId="4" fillId="3" borderId="33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1" fillId="3" borderId="9" xfId="1" applyFill="1" applyBorder="1" applyAlignment="1">
      <alignment vertical="center" wrapText="1"/>
    </xf>
    <xf numFmtId="0" fontId="1" fillId="3" borderId="11" xfId="1" applyFill="1" applyBorder="1" applyAlignment="1">
      <alignment horizontal="center" vertical="center" wrapText="1"/>
    </xf>
    <xf numFmtId="2" fontId="1" fillId="3" borderId="10" xfId="1" applyNumberFormat="1" applyFill="1" applyBorder="1" applyAlignment="1">
      <alignment vertical="center" wrapText="1"/>
    </xf>
    <xf numFmtId="0" fontId="1" fillId="3" borderId="12" xfId="1" applyFill="1" applyBorder="1" applyAlignment="1">
      <alignment vertical="center" wrapText="1"/>
    </xf>
    <xf numFmtId="0" fontId="1" fillId="3" borderId="16" xfId="1" applyFill="1" applyBorder="1" applyAlignment="1">
      <alignment vertical="center" wrapText="1"/>
    </xf>
    <xf numFmtId="164" fontId="1" fillId="3" borderId="17" xfId="1" applyNumberFormat="1" applyFill="1" applyBorder="1" applyAlignment="1">
      <alignment vertical="center" wrapText="1"/>
    </xf>
    <xf numFmtId="0" fontId="1" fillId="3" borderId="18" xfId="1" applyFill="1" applyBorder="1" applyAlignment="1">
      <alignment horizontal="center" vertical="center" wrapText="1"/>
    </xf>
    <xf numFmtId="2" fontId="1" fillId="3" borderId="17" xfId="1" applyNumberFormat="1" applyFill="1" applyBorder="1" applyAlignment="1">
      <alignment vertical="center" wrapText="1"/>
    </xf>
    <xf numFmtId="0" fontId="1" fillId="3" borderId="19" xfId="1" applyFill="1" applyBorder="1" applyAlignment="1">
      <alignment vertical="center" wrapText="1"/>
    </xf>
    <xf numFmtId="164" fontId="1" fillId="3" borderId="26" xfId="1" applyNumberFormat="1" applyFill="1" applyBorder="1" applyAlignment="1">
      <alignment vertical="center" wrapText="1"/>
    </xf>
    <xf numFmtId="0" fontId="1" fillId="3" borderId="27" xfId="1" applyFill="1" applyBorder="1" applyAlignment="1">
      <alignment horizontal="center" vertical="center" wrapText="1"/>
    </xf>
    <xf numFmtId="0" fontId="1" fillId="3" borderId="28" xfId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1" fillId="3" borderId="15" xfId="1" applyFill="1" applyBorder="1" applyAlignment="1">
      <alignment vertical="center" wrapText="1"/>
    </xf>
    <xf numFmtId="0" fontId="2" fillId="3" borderId="13" xfId="1" applyFont="1" applyFill="1" applyBorder="1" applyAlignment="1">
      <alignment vertical="center" wrapText="1"/>
    </xf>
    <xf numFmtId="0" fontId="2" fillId="3" borderId="23" xfId="1" applyFont="1" applyFill="1" applyBorder="1" applyAlignment="1">
      <alignment vertical="center" wrapText="1"/>
    </xf>
    <xf numFmtId="0" fontId="1" fillId="3" borderId="24" xfId="1" applyFill="1" applyBorder="1" applyAlignment="1">
      <alignment vertical="center" wrapText="1"/>
    </xf>
    <xf numFmtId="0" fontId="2" fillId="3" borderId="16" xfId="1" applyFont="1" applyFill="1" applyBorder="1" applyAlignment="1">
      <alignment vertical="center" wrapText="1"/>
    </xf>
    <xf numFmtId="0" fontId="0" fillId="3" borderId="0" xfId="0" applyFill="1" applyAlignment="1">
      <alignment horizontal="left" vertical="center"/>
    </xf>
    <xf numFmtId="0" fontId="6" fillId="3" borderId="49" xfId="0" applyFont="1" applyFill="1" applyBorder="1" applyAlignment="1">
      <alignment vertical="center" wrapText="1"/>
    </xf>
    <xf numFmtId="0" fontId="6" fillId="3" borderId="50" xfId="0" applyFont="1" applyFill="1" applyBorder="1" applyAlignment="1">
      <alignment vertical="center" wrapText="1"/>
    </xf>
    <xf numFmtId="2" fontId="1" fillId="3" borderId="42" xfId="1" applyNumberFormat="1" applyFill="1" applyBorder="1" applyAlignment="1">
      <alignment vertical="center" wrapText="1"/>
    </xf>
    <xf numFmtId="0" fontId="3" fillId="3" borderId="15" xfId="1" applyFont="1" applyFill="1" applyBorder="1" applyAlignment="1">
      <alignment vertical="center" wrapText="1"/>
    </xf>
    <xf numFmtId="0" fontId="3" fillId="3" borderId="8" xfId="1" applyFont="1" applyFill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" fillId="3" borderId="25" xfId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1" fillId="3" borderId="8" xfId="1" applyFill="1" applyBorder="1" applyAlignment="1">
      <alignment vertical="center" wrapText="1"/>
    </xf>
    <xf numFmtId="0" fontId="1" fillId="3" borderId="38" xfId="1" applyFill="1" applyBorder="1" applyAlignment="1">
      <alignment vertical="center" wrapText="1"/>
    </xf>
    <xf numFmtId="0" fontId="1" fillId="3" borderId="20" xfId="1" applyFill="1" applyBorder="1" applyAlignment="1">
      <alignment vertical="center" wrapText="1"/>
    </xf>
    <xf numFmtId="0" fontId="1" fillId="3" borderId="1" xfId="1" applyFill="1" applyBorder="1" applyAlignment="1">
      <alignment horizontal="center" vertical="center" wrapText="1"/>
    </xf>
    <xf numFmtId="2" fontId="1" fillId="3" borderId="21" xfId="1" applyNumberFormat="1" applyFill="1" applyBorder="1" applyAlignment="1">
      <alignment vertical="center" wrapText="1"/>
    </xf>
    <xf numFmtId="0" fontId="1" fillId="3" borderId="40" xfId="1" applyFill="1" applyBorder="1" applyAlignment="1">
      <alignment vertical="center" wrapText="1"/>
    </xf>
    <xf numFmtId="0" fontId="5" fillId="3" borderId="0" xfId="0" applyFont="1" applyFill="1" applyAlignment="1">
      <alignment horizontal="right"/>
    </xf>
    <xf numFmtId="0" fontId="5" fillId="3" borderId="30" xfId="0" applyFont="1" applyFill="1" applyBorder="1" applyAlignment="1">
      <alignment vertical="center" wrapText="1"/>
    </xf>
    <xf numFmtId="0" fontId="4" fillId="3" borderId="32" xfId="0" applyFont="1" applyFill="1" applyBorder="1" applyAlignment="1">
      <alignment vertical="center" wrapText="1"/>
    </xf>
    <xf numFmtId="0" fontId="4" fillId="3" borderId="49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1" fillId="0" borderId="15" xfId="1" applyBorder="1" applyAlignment="1">
      <alignment vertical="center" wrapText="1"/>
    </xf>
    <xf numFmtId="0" fontId="2" fillId="0" borderId="13" xfId="1" applyFont="1" applyBorder="1" applyAlignment="1">
      <alignment vertical="center" wrapText="1"/>
    </xf>
    <xf numFmtId="0" fontId="1" fillId="0" borderId="18" xfId="1" applyBorder="1" applyAlignment="1">
      <alignment horizontal="center" vertical="center" wrapText="1"/>
    </xf>
    <xf numFmtId="0" fontId="1" fillId="0" borderId="19" xfId="1" applyBorder="1" applyAlignment="1">
      <alignment vertical="center" wrapText="1"/>
    </xf>
    <xf numFmtId="0" fontId="1" fillId="3" borderId="37" xfId="1" applyFont="1" applyFill="1" applyBorder="1" applyAlignment="1">
      <alignment horizontal="center" vertical="center" wrapText="1"/>
    </xf>
    <xf numFmtId="0" fontId="1" fillId="0" borderId="37" xfId="1" applyFont="1" applyBorder="1" applyAlignment="1">
      <alignment horizontal="center" vertical="center" wrapText="1"/>
    </xf>
    <xf numFmtId="0" fontId="6" fillId="3" borderId="52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left"/>
    </xf>
    <xf numFmtId="164" fontId="4" fillId="3" borderId="0" xfId="0" applyNumberFormat="1" applyFont="1" applyFill="1" applyAlignment="1">
      <alignment horizontal="left" vertical="center" wrapText="1"/>
    </xf>
    <xf numFmtId="164" fontId="4" fillId="3" borderId="18" xfId="0" applyNumberFormat="1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 wrapText="1"/>
    </xf>
    <xf numFmtId="0" fontId="5" fillId="3" borderId="0" xfId="0" applyFont="1" applyFill="1"/>
    <xf numFmtId="0" fontId="4" fillId="3" borderId="1" xfId="0" applyFont="1" applyFill="1" applyBorder="1" applyAlignment="1">
      <alignment horizontal="right" wrapText="1"/>
    </xf>
    <xf numFmtId="0" fontId="1" fillId="3" borderId="32" xfId="0" applyFont="1" applyFill="1" applyBorder="1" applyAlignment="1">
      <alignment vertical="center" wrapText="1"/>
    </xf>
    <xf numFmtId="0" fontId="1" fillId="3" borderId="37" xfId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right" vertical="center" wrapText="1"/>
    </xf>
    <xf numFmtId="164" fontId="4" fillId="3" borderId="0" xfId="0" applyNumberFormat="1" applyFont="1" applyFill="1" applyBorder="1" applyAlignment="1">
      <alignment horizontal="left" vertical="center" wrapText="1"/>
    </xf>
    <xf numFmtId="0" fontId="4" fillId="3" borderId="57" xfId="0" applyFont="1" applyFill="1" applyBorder="1" applyAlignment="1">
      <alignment horizontal="right" vertical="center" wrapText="1"/>
    </xf>
    <xf numFmtId="0" fontId="0" fillId="3" borderId="58" xfId="0" applyFill="1" applyBorder="1" applyAlignment="1">
      <alignment horizontal="center" wrapText="1"/>
    </xf>
    <xf numFmtId="0" fontId="1" fillId="3" borderId="56" xfId="1" applyFill="1" applyBorder="1" applyAlignment="1">
      <alignment horizontal="center" vertical="center" wrapText="1"/>
    </xf>
    <xf numFmtId="0" fontId="1" fillId="3" borderId="60" xfId="1" applyFill="1" applyBorder="1" applyAlignment="1">
      <alignment vertical="center" wrapText="1"/>
    </xf>
    <xf numFmtId="164" fontId="1" fillId="3" borderId="61" xfId="1" applyNumberFormat="1" applyFill="1" applyBorder="1" applyAlignment="1">
      <alignment vertical="center" wrapText="1"/>
    </xf>
    <xf numFmtId="0" fontId="1" fillId="3" borderId="62" xfId="1" applyFill="1" applyBorder="1" applyAlignment="1">
      <alignment vertical="center" wrapText="1"/>
    </xf>
    <xf numFmtId="164" fontId="1" fillId="3" borderId="63" xfId="1" applyNumberFormat="1" applyFill="1" applyBorder="1" applyAlignment="1">
      <alignment vertical="center" wrapText="1"/>
    </xf>
    <xf numFmtId="0" fontId="1" fillId="3" borderId="64" xfId="1" applyFill="1" applyBorder="1" applyAlignment="1">
      <alignment vertical="center" wrapText="1"/>
    </xf>
    <xf numFmtId="164" fontId="4" fillId="3" borderId="66" xfId="0" applyNumberFormat="1" applyFont="1" applyFill="1" applyBorder="1" applyAlignment="1">
      <alignment horizontal="left" vertical="center" wrapText="1"/>
    </xf>
    <xf numFmtId="164" fontId="1" fillId="3" borderId="59" xfId="1" applyNumberFormat="1" applyFill="1" applyBorder="1" applyAlignment="1">
      <alignment horizontal="right" vertical="center" wrapText="1"/>
    </xf>
    <xf numFmtId="164" fontId="1" fillId="3" borderId="68" xfId="1" applyNumberFormat="1" applyFill="1" applyBorder="1" applyAlignment="1">
      <alignment vertical="center" wrapText="1"/>
    </xf>
    <xf numFmtId="0" fontId="1" fillId="3" borderId="69" xfId="1" applyFill="1" applyBorder="1" applyAlignment="1">
      <alignment vertical="center" wrapText="1"/>
    </xf>
    <xf numFmtId="164" fontId="1" fillId="3" borderId="70" xfId="1" applyNumberFormat="1" applyFill="1" applyBorder="1" applyAlignment="1">
      <alignment vertical="center" wrapText="1"/>
    </xf>
    <xf numFmtId="0" fontId="1" fillId="3" borderId="71" xfId="1" applyFill="1" applyBorder="1" applyAlignment="1">
      <alignment vertical="center" wrapText="1"/>
    </xf>
    <xf numFmtId="0" fontId="4" fillId="3" borderId="74" xfId="0" applyFont="1" applyFill="1" applyBorder="1" applyAlignment="1">
      <alignment vertical="center" wrapText="1"/>
    </xf>
    <xf numFmtId="0" fontId="0" fillId="3" borderId="65" xfId="0" applyFill="1" applyBorder="1"/>
    <xf numFmtId="0" fontId="0" fillId="3" borderId="66" xfId="0" applyFill="1" applyBorder="1"/>
    <xf numFmtId="0" fontId="5" fillId="3" borderId="76" xfId="0" applyFont="1" applyFill="1" applyBorder="1"/>
    <xf numFmtId="0" fontId="5" fillId="3" borderId="77" xfId="0" applyFont="1" applyFill="1" applyBorder="1" applyAlignment="1">
      <alignment wrapText="1"/>
    </xf>
    <xf numFmtId="0" fontId="4" fillId="3" borderId="78" xfId="0" applyFont="1" applyFill="1" applyBorder="1" applyAlignment="1">
      <alignment wrapText="1"/>
    </xf>
    <xf numFmtId="0" fontId="4" fillId="3" borderId="79" xfId="0" applyFont="1" applyFill="1" applyBorder="1" applyAlignment="1">
      <alignment wrapText="1"/>
    </xf>
    <xf numFmtId="0" fontId="5" fillId="3" borderId="36" xfId="0" applyFont="1" applyFill="1" applyBorder="1" applyAlignment="1">
      <alignment vertical="center" wrapText="1"/>
    </xf>
    <xf numFmtId="0" fontId="0" fillId="3" borderId="80" xfId="0" applyFill="1" applyBorder="1"/>
    <xf numFmtId="0" fontId="5" fillId="3" borderId="81" xfId="0" applyFont="1" applyFill="1" applyBorder="1"/>
    <xf numFmtId="0" fontId="4" fillId="3" borderId="82" xfId="0" applyFont="1" applyFill="1" applyBorder="1" applyAlignment="1">
      <alignment wrapText="1"/>
    </xf>
    <xf numFmtId="0" fontId="0" fillId="3" borderId="83" xfId="0" applyFill="1" applyBorder="1"/>
    <xf numFmtId="0" fontId="0" fillId="3" borderId="84" xfId="0" applyFill="1" applyBorder="1"/>
    <xf numFmtId="0" fontId="0" fillId="3" borderId="85" xfId="0" applyFill="1" applyBorder="1"/>
    <xf numFmtId="43" fontId="4" fillId="2" borderId="29" xfId="2" applyFont="1" applyFill="1" applyBorder="1" applyAlignment="1" applyProtection="1">
      <alignment wrapText="1"/>
      <protection locked="0"/>
    </xf>
    <xf numFmtId="0" fontId="4" fillId="3" borderId="35" xfId="0" applyFont="1" applyFill="1" applyBorder="1" applyAlignment="1">
      <alignment vertical="center" wrapText="1"/>
    </xf>
    <xf numFmtId="0" fontId="4" fillId="3" borderId="87" xfId="0" applyFont="1" applyFill="1" applyBorder="1" applyAlignment="1">
      <alignment horizontal="right"/>
    </xf>
    <xf numFmtId="0" fontId="4" fillId="3" borderId="88" xfId="0" applyFont="1" applyFill="1" applyBorder="1"/>
    <xf numFmtId="0" fontId="4" fillId="3" borderId="89" xfId="0" applyFont="1" applyFill="1" applyBorder="1"/>
    <xf numFmtId="0" fontId="4" fillId="3" borderId="90" xfId="0" applyFont="1" applyFill="1" applyBorder="1" applyAlignment="1">
      <alignment horizontal="right" wrapText="1"/>
    </xf>
    <xf numFmtId="164" fontId="0" fillId="3" borderId="0" xfId="0" applyNumberFormat="1" applyFill="1" applyBorder="1"/>
    <xf numFmtId="0" fontId="4" fillId="3" borderId="91" xfId="0" applyFont="1" applyFill="1" applyBorder="1" applyAlignment="1">
      <alignment wrapText="1"/>
    </xf>
    <xf numFmtId="0" fontId="4" fillId="3" borderId="92" xfId="0" applyFont="1" applyFill="1" applyBorder="1" applyAlignment="1">
      <alignment horizontal="right" wrapText="1"/>
    </xf>
    <xf numFmtId="164" fontId="0" fillId="3" borderId="93" xfId="0" applyNumberFormat="1" applyFill="1" applyBorder="1"/>
    <xf numFmtId="0" fontId="4" fillId="3" borderId="94" xfId="0" applyFont="1" applyFill="1" applyBorder="1" applyAlignment="1">
      <alignment wrapText="1"/>
    </xf>
    <xf numFmtId="0" fontId="5" fillId="3" borderId="30" xfId="0" applyFont="1" applyFill="1" applyBorder="1" applyAlignment="1">
      <alignment vertical="center"/>
    </xf>
    <xf numFmtId="0" fontId="4" fillId="3" borderId="95" xfId="0" applyFont="1" applyFill="1" applyBorder="1" applyAlignment="1">
      <alignment vertical="center" wrapText="1"/>
    </xf>
    <xf numFmtId="0" fontId="4" fillId="3" borderId="86" xfId="0" applyFont="1" applyFill="1" applyBorder="1" applyAlignment="1">
      <alignment vertical="center" wrapText="1"/>
    </xf>
    <xf numFmtId="0" fontId="5" fillId="3" borderId="96" xfId="0" applyFont="1" applyFill="1" applyBorder="1" applyAlignment="1">
      <alignment vertical="center" wrapText="1"/>
    </xf>
    <xf numFmtId="0" fontId="4" fillId="3" borderId="97" xfId="0" applyFont="1" applyFill="1" applyBorder="1" applyAlignment="1">
      <alignment vertical="center" wrapText="1"/>
    </xf>
    <xf numFmtId="0" fontId="6" fillId="3" borderId="98" xfId="0" applyFont="1" applyFill="1" applyBorder="1" applyAlignment="1">
      <alignment vertical="center" wrapText="1"/>
    </xf>
    <xf numFmtId="0" fontId="4" fillId="3" borderId="99" xfId="0" applyFont="1" applyFill="1" applyBorder="1" applyAlignment="1">
      <alignment horizontal="left" vertical="center" wrapText="1"/>
    </xf>
    <xf numFmtId="0" fontId="4" fillId="3" borderId="100" xfId="0" applyFont="1" applyFill="1" applyBorder="1" applyAlignment="1">
      <alignment horizontal="left" vertical="center" wrapText="1"/>
    </xf>
    <xf numFmtId="0" fontId="4" fillId="3" borderId="101" xfId="0" applyFont="1" applyFill="1" applyBorder="1" applyAlignment="1">
      <alignment vertical="center" wrapText="1"/>
    </xf>
    <xf numFmtId="0" fontId="4" fillId="3" borderId="100" xfId="0" applyFont="1" applyFill="1" applyBorder="1" applyAlignment="1">
      <alignment vertical="center" wrapText="1"/>
    </xf>
    <xf numFmtId="0" fontId="6" fillId="3" borderId="61" xfId="0" applyFont="1" applyFill="1" applyBorder="1" applyAlignment="1">
      <alignment vertical="center" wrapText="1"/>
    </xf>
    <xf numFmtId="0" fontId="4" fillId="3" borderId="102" xfId="0" applyFont="1" applyFill="1" applyBorder="1" applyAlignment="1">
      <alignment horizontal="right" vertical="center" wrapText="1"/>
    </xf>
    <xf numFmtId="0" fontId="1" fillId="2" borderId="53" xfId="0" applyFont="1" applyFill="1" applyBorder="1" applyProtection="1">
      <protection locked="0"/>
    </xf>
    <xf numFmtId="0" fontId="1" fillId="0" borderId="103" xfId="1" applyBorder="1" applyAlignment="1">
      <alignment vertical="center" wrapText="1"/>
    </xf>
    <xf numFmtId="164" fontId="1" fillId="3" borderId="104" xfId="1" applyNumberFormat="1" applyFill="1" applyBorder="1" applyAlignment="1">
      <alignment vertical="center" wrapText="1"/>
    </xf>
    <xf numFmtId="0" fontId="1" fillId="3" borderId="105" xfId="1" applyFill="1" applyBorder="1" applyAlignment="1">
      <alignment vertical="center" wrapText="1"/>
    </xf>
    <xf numFmtId="2" fontId="1" fillId="0" borderId="107" xfId="1" applyNumberFormat="1" applyBorder="1" applyAlignment="1">
      <alignment vertical="center" wrapText="1"/>
    </xf>
    <xf numFmtId="0" fontId="5" fillId="3" borderId="108" xfId="0" applyFont="1" applyFill="1" applyBorder="1" applyAlignment="1">
      <alignment vertical="center" wrapText="1"/>
    </xf>
    <xf numFmtId="0" fontId="4" fillId="3" borderId="109" xfId="0" applyFont="1" applyFill="1" applyBorder="1" applyAlignment="1">
      <alignment vertical="center" wrapText="1"/>
    </xf>
    <xf numFmtId="0" fontId="4" fillId="3" borderId="110" xfId="0" applyFont="1" applyFill="1" applyBorder="1" applyAlignment="1">
      <alignment vertical="center" wrapText="1"/>
    </xf>
    <xf numFmtId="164" fontId="4" fillId="3" borderId="111" xfId="0" applyNumberFormat="1" applyFont="1" applyFill="1" applyBorder="1" applyAlignment="1">
      <alignment horizontal="left" vertical="center" wrapText="1"/>
    </xf>
    <xf numFmtId="0" fontId="4" fillId="3" borderId="111" xfId="0" applyFont="1" applyFill="1" applyBorder="1" applyAlignment="1">
      <alignment horizontal="left" vertical="center" wrapText="1"/>
    </xf>
    <xf numFmtId="0" fontId="4" fillId="3" borderId="112" xfId="0" applyFont="1" applyFill="1" applyBorder="1" applyAlignment="1">
      <alignment horizontal="left" vertical="center" wrapText="1"/>
    </xf>
    <xf numFmtId="0" fontId="4" fillId="3" borderId="113" xfId="0" applyFont="1" applyFill="1" applyBorder="1" applyAlignment="1">
      <alignment vertical="center" wrapText="1"/>
    </xf>
    <xf numFmtId="0" fontId="4" fillId="3" borderId="112" xfId="0" applyFont="1" applyFill="1" applyBorder="1" applyAlignment="1">
      <alignment vertical="center" wrapText="1"/>
    </xf>
    <xf numFmtId="0" fontId="1" fillId="3" borderId="0" xfId="1" applyFill="1" applyBorder="1" applyAlignment="1">
      <alignment vertical="center" wrapText="1"/>
    </xf>
    <xf numFmtId="164" fontId="1" fillId="3" borderId="0" xfId="1" applyNumberFormat="1" applyFill="1" applyBorder="1" applyAlignment="1">
      <alignment vertical="center" wrapText="1"/>
    </xf>
    <xf numFmtId="0" fontId="1" fillId="3" borderId="0" xfId="1" applyFill="1" applyBorder="1" applyAlignment="1">
      <alignment horizontal="center" vertical="center" wrapText="1"/>
    </xf>
    <xf numFmtId="2" fontId="1" fillId="3" borderId="0" xfId="1" applyNumberFormat="1" applyFill="1" applyBorder="1" applyAlignment="1">
      <alignment vertical="center" wrapText="1"/>
    </xf>
    <xf numFmtId="0" fontId="1" fillId="3" borderId="0" xfId="1" applyFill="1" applyBorder="1"/>
    <xf numFmtId="0" fontId="1" fillId="3" borderId="0" xfId="1" applyFill="1" applyBorder="1" applyAlignment="1">
      <alignment horizontal="center" wrapText="1"/>
    </xf>
    <xf numFmtId="0" fontId="1" fillId="3" borderId="0" xfId="1" applyFill="1" applyBorder="1" applyAlignment="1">
      <alignment wrapText="1"/>
    </xf>
    <xf numFmtId="0" fontId="0" fillId="3" borderId="0" xfId="0" applyFill="1" applyBorder="1"/>
    <xf numFmtId="0" fontId="5" fillId="3" borderId="115" xfId="0" applyFont="1" applyFill="1" applyBorder="1" applyAlignment="1">
      <alignment vertical="center" wrapText="1"/>
    </xf>
    <xf numFmtId="0" fontId="4" fillId="3" borderId="116" xfId="0" applyFont="1" applyFill="1" applyBorder="1" applyAlignment="1">
      <alignment vertical="center" wrapText="1"/>
    </xf>
    <xf numFmtId="0" fontId="4" fillId="3" borderId="117" xfId="0" applyFont="1" applyFill="1" applyBorder="1" applyAlignment="1">
      <alignment vertical="center" wrapText="1"/>
    </xf>
    <xf numFmtId="0" fontId="4" fillId="3" borderId="119" xfId="0" applyFont="1" applyFill="1" applyBorder="1" applyAlignment="1">
      <alignment vertical="center" wrapText="1"/>
    </xf>
    <xf numFmtId="0" fontId="5" fillId="3" borderId="120" xfId="0" applyFont="1" applyFill="1" applyBorder="1" applyAlignment="1">
      <alignment horizontal="left" vertical="center"/>
    </xf>
    <xf numFmtId="0" fontId="5" fillId="3" borderId="121" xfId="0" applyFont="1" applyFill="1" applyBorder="1" applyAlignment="1">
      <alignment horizontal="left" vertical="center"/>
    </xf>
    <xf numFmtId="0" fontId="5" fillId="3" borderId="121" xfId="0" applyFont="1" applyFill="1" applyBorder="1" applyAlignment="1">
      <alignment horizontal="center" vertical="center"/>
    </xf>
    <xf numFmtId="0" fontId="5" fillId="3" borderId="114" xfId="0" applyFont="1" applyFill="1" applyBorder="1" applyAlignment="1">
      <alignment horizontal="center" vertical="center" wrapText="1"/>
    </xf>
    <xf numFmtId="0" fontId="5" fillId="3" borderId="122" xfId="0" applyFont="1" applyFill="1" applyBorder="1" applyAlignment="1">
      <alignment horizontal="left" vertical="center"/>
    </xf>
    <xf numFmtId="43" fontId="0" fillId="0" borderId="123" xfId="2" applyFont="1" applyFill="1" applyBorder="1"/>
    <xf numFmtId="0" fontId="5" fillId="3" borderId="124" xfId="0" applyFont="1" applyFill="1" applyBorder="1" applyAlignment="1">
      <alignment horizontal="center" vertical="center"/>
    </xf>
    <xf numFmtId="0" fontId="5" fillId="3" borderId="125" xfId="0" applyFont="1" applyFill="1" applyBorder="1" applyAlignment="1">
      <alignment horizontal="left" vertical="center"/>
    </xf>
    <xf numFmtId="0" fontId="2" fillId="3" borderId="127" xfId="1" applyFont="1" applyFill="1" applyBorder="1" applyAlignment="1">
      <alignment wrapText="1"/>
    </xf>
    <xf numFmtId="0" fontId="2" fillId="3" borderId="126" xfId="1" applyFont="1" applyFill="1" applyBorder="1" applyAlignment="1">
      <alignment wrapText="1"/>
    </xf>
    <xf numFmtId="0" fontId="2" fillId="3" borderId="41" xfId="1" applyFont="1" applyFill="1" applyBorder="1" applyAlignment="1">
      <alignment wrapText="1"/>
    </xf>
    <xf numFmtId="0" fontId="2" fillId="3" borderId="41" xfId="1" applyFont="1" applyFill="1" applyBorder="1" applyAlignment="1">
      <alignment horizontal="center" wrapText="1"/>
    </xf>
    <xf numFmtId="0" fontId="2" fillId="3" borderId="132" xfId="1" applyFont="1" applyFill="1" applyBorder="1" applyAlignment="1">
      <alignment horizontal="left" vertical="center" wrapText="1"/>
    </xf>
    <xf numFmtId="0" fontId="1" fillId="3" borderId="133" xfId="1" applyFill="1" applyBorder="1" applyAlignment="1">
      <alignment horizontal="center" vertical="center" wrapText="1"/>
    </xf>
    <xf numFmtId="0" fontId="1" fillId="3" borderId="121" xfId="1" applyFill="1" applyBorder="1" applyAlignment="1">
      <alignment horizontal="center" vertical="center" wrapText="1"/>
    </xf>
    <xf numFmtId="164" fontId="1" fillId="3" borderId="134" xfId="1" applyNumberFormat="1" applyFill="1" applyBorder="1" applyAlignment="1">
      <alignment vertical="center" wrapText="1"/>
    </xf>
    <xf numFmtId="0" fontId="1" fillId="3" borderId="135" xfId="1" applyFill="1" applyBorder="1" applyAlignment="1">
      <alignment vertical="center" wrapText="1"/>
    </xf>
    <xf numFmtId="0" fontId="1" fillId="3" borderId="122" xfId="1" applyFill="1" applyBorder="1" applyAlignment="1">
      <alignment horizontal="center" vertical="center" wrapText="1"/>
    </xf>
    <xf numFmtId="2" fontId="1" fillId="3" borderId="120" xfId="1" applyNumberFormat="1" applyFill="1" applyBorder="1" applyAlignment="1">
      <alignment vertical="center" wrapText="1"/>
    </xf>
    <xf numFmtId="0" fontId="1" fillId="3" borderId="125" xfId="1" applyFill="1" applyBorder="1" applyAlignment="1">
      <alignment vertical="center" wrapText="1"/>
    </xf>
    <xf numFmtId="0" fontId="2" fillId="3" borderId="0" xfId="1" applyFont="1" applyFill="1" applyBorder="1" applyAlignment="1">
      <alignment horizontal="right" wrapText="1"/>
    </xf>
    <xf numFmtId="43" fontId="1" fillId="2" borderId="136" xfId="2" applyFont="1" applyFill="1" applyBorder="1" applyAlignment="1" applyProtection="1">
      <alignment horizontal="center"/>
      <protection locked="0"/>
    </xf>
    <xf numFmtId="43" fontId="4" fillId="3" borderId="53" xfId="0" applyNumberFormat="1" applyFont="1" applyFill="1" applyBorder="1"/>
    <xf numFmtId="0" fontId="2" fillId="3" borderId="0" xfId="1" applyFont="1" applyFill="1" applyBorder="1" applyAlignment="1">
      <alignment horizontal="left" vertical="center" wrapText="1"/>
    </xf>
    <xf numFmtId="2" fontId="1" fillId="0" borderId="106" xfId="1" applyNumberFormat="1" applyBorder="1" applyAlignment="1">
      <alignment vertical="center" wrapText="1"/>
    </xf>
    <xf numFmtId="2" fontId="4" fillId="3" borderId="118" xfId="0" applyNumberFormat="1" applyFont="1" applyFill="1" applyBorder="1" applyAlignment="1">
      <alignment horizontal="left" vertical="center" wrapText="1"/>
    </xf>
    <xf numFmtId="2" fontId="4" fillId="3" borderId="99" xfId="0" applyNumberFormat="1" applyFont="1" applyFill="1" applyBorder="1" applyAlignment="1">
      <alignment horizontal="left" vertical="center" wrapText="1"/>
    </xf>
    <xf numFmtId="164" fontId="1" fillId="3" borderId="54" xfId="1" applyNumberFormat="1" applyFill="1" applyBorder="1" applyAlignment="1">
      <alignment horizontal="center" vertical="center" wrapText="1"/>
    </xf>
    <xf numFmtId="164" fontId="1" fillId="3" borderId="55" xfId="1" applyNumberForma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75" xfId="0" applyFont="1" applyBorder="1" applyAlignment="1">
      <alignment horizontal="left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48" xfId="0" applyFont="1" applyFill="1" applyBorder="1" applyAlignment="1">
      <alignment horizontal="left" vertical="center" wrapText="1"/>
    </xf>
    <xf numFmtId="0" fontId="4" fillId="3" borderId="86" xfId="0" applyFont="1" applyFill="1" applyBorder="1" applyAlignment="1">
      <alignment horizontal="left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40" xfId="0" applyFont="1" applyFill="1" applyBorder="1" applyAlignment="1">
      <alignment horizontal="left" vertical="center" wrapText="1"/>
    </xf>
    <xf numFmtId="0" fontId="2" fillId="3" borderId="128" xfId="1" applyFont="1" applyFill="1" applyBorder="1" applyAlignment="1">
      <alignment horizontal="center" wrapText="1"/>
    </xf>
    <xf numFmtId="0" fontId="2" fillId="3" borderId="129" xfId="1" applyFont="1" applyFill="1" applyBorder="1" applyAlignment="1">
      <alignment horizontal="center" wrapText="1"/>
    </xf>
    <xf numFmtId="0" fontId="2" fillId="3" borderId="130" xfId="1" applyFont="1" applyFill="1" applyBorder="1" applyAlignment="1">
      <alignment horizontal="center" wrapText="1"/>
    </xf>
    <xf numFmtId="0" fontId="2" fillId="3" borderId="131" xfId="1" applyFont="1" applyFill="1" applyBorder="1" applyAlignment="1">
      <alignment horizontal="center" wrapText="1"/>
    </xf>
    <xf numFmtId="0" fontId="2" fillId="3" borderId="34" xfId="1" applyFont="1" applyFill="1" applyBorder="1" applyAlignment="1">
      <alignment horizontal="left" vertical="center" wrapText="1"/>
    </xf>
    <xf numFmtId="0" fontId="2" fillId="3" borderId="39" xfId="1" applyFont="1" applyFill="1" applyBorder="1" applyAlignment="1">
      <alignment horizontal="left" vertical="center" wrapText="1"/>
    </xf>
    <xf numFmtId="0" fontId="1" fillId="3" borderId="54" xfId="1" applyFill="1" applyBorder="1" applyAlignment="1">
      <alignment horizontal="center" vertical="center" wrapText="1"/>
    </xf>
    <xf numFmtId="0" fontId="1" fillId="3" borderId="67" xfId="1" applyFill="1" applyBorder="1" applyAlignment="1">
      <alignment horizontal="center" vertical="center" wrapText="1"/>
    </xf>
    <xf numFmtId="0" fontId="1" fillId="3" borderId="55" xfId="1" applyFill="1" applyBorder="1" applyAlignment="1">
      <alignment horizontal="center" vertical="center" wrapText="1"/>
    </xf>
    <xf numFmtId="0" fontId="2" fillId="3" borderId="72" xfId="1" applyFont="1" applyFill="1" applyBorder="1" applyAlignment="1">
      <alignment horizontal="center" wrapText="1"/>
    </xf>
    <xf numFmtId="0" fontId="2" fillId="3" borderId="73" xfId="1" applyFont="1" applyFill="1" applyBorder="1" applyAlignment="1">
      <alignment horizontal="center" wrapText="1"/>
    </xf>
    <xf numFmtId="0" fontId="2" fillId="3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wrapText="1"/>
    </xf>
    <xf numFmtId="0" fontId="1" fillId="3" borderId="20" xfId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0" fontId="1" fillId="3" borderId="22" xfId="1" applyFill="1" applyBorder="1" applyAlignment="1">
      <alignment horizontal="center" vertical="center" wrapText="1"/>
    </xf>
    <xf numFmtId="0" fontId="1" fillId="3" borderId="43" xfId="1" applyFill="1" applyBorder="1" applyAlignment="1">
      <alignment horizontal="left" vertical="center" wrapText="1"/>
    </xf>
    <xf numFmtId="0" fontId="1" fillId="3" borderId="44" xfId="1" applyFill="1" applyBorder="1" applyAlignment="1">
      <alignment horizontal="left" vertical="center" wrapText="1"/>
    </xf>
    <xf numFmtId="0" fontId="2" fillId="3" borderId="45" xfId="1" applyFont="1" applyFill="1" applyBorder="1" applyAlignment="1">
      <alignment horizontal="left" vertical="center" wrapText="1"/>
    </xf>
    <xf numFmtId="0" fontId="2" fillId="3" borderId="46" xfId="1" applyFont="1" applyFill="1" applyBorder="1" applyAlignment="1">
      <alignment horizontal="left" vertical="center" wrapText="1"/>
    </xf>
    <xf numFmtId="0" fontId="2" fillId="3" borderId="47" xfId="1" applyFont="1" applyFill="1" applyBorder="1" applyAlignment="1">
      <alignment horizontal="left" vertical="center" wrapText="1"/>
    </xf>
    <xf numFmtId="0" fontId="1" fillId="3" borderId="46" xfId="1" applyFill="1" applyBorder="1" applyAlignment="1">
      <alignment horizontal="left" vertical="center" wrapText="1"/>
    </xf>
    <xf numFmtId="0" fontId="1" fillId="3" borderId="36" xfId="1" applyFill="1" applyBorder="1" applyAlignment="1">
      <alignment horizontal="left" vertical="center" wrapText="1"/>
    </xf>
    <xf numFmtId="0" fontId="1" fillId="3" borderId="20" xfId="1" applyFill="1" applyBorder="1" applyAlignment="1">
      <alignment horizontal="left" vertical="center" wrapText="1"/>
    </xf>
    <xf numFmtId="0" fontId="1" fillId="3" borderId="32" xfId="1" applyFill="1" applyBorder="1" applyAlignment="1">
      <alignment horizontal="left" vertical="center" wrapText="1"/>
    </xf>
  </cellXfs>
  <cellStyles count="3">
    <cellStyle name="Comma" xfId="2" builtinId="3"/>
    <cellStyle name="Normal" xfId="0" builtinId="0"/>
    <cellStyle name="Normal 2" xfId="1" xr:uid="{00000000-0005-0000-0000-000001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619125</xdr:colOff>
      <xdr:row>0</xdr:row>
      <xdr:rowOff>70886</xdr:rowOff>
    </xdr:from>
    <xdr:to>
      <xdr:col>9</xdr:col>
      <xdr:colOff>2495550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9C02D7-449B-41F7-A0B8-10B18A7B8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91900" y="70886"/>
          <a:ext cx="1876425" cy="786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showWhiteSpace="0" view="pageBreakPreview" zoomScaleNormal="100" zoomScaleSheetLayoutView="100" workbookViewId="0">
      <selection activeCell="H4" sqref="H4"/>
    </sheetView>
  </sheetViews>
  <sheetFormatPr defaultColWidth="9.140625" defaultRowHeight="15" x14ac:dyDescent="0.25"/>
  <cols>
    <col min="1" max="1" width="2.42578125" style="3" customWidth="1"/>
    <col min="2" max="2" width="17.85546875" style="3" customWidth="1"/>
    <col min="3" max="3" width="17.42578125" style="3" customWidth="1"/>
    <col min="4" max="4" width="35" style="3" customWidth="1"/>
    <col min="5" max="5" width="26.42578125" style="3" customWidth="1"/>
    <col min="6" max="6" width="7.42578125" style="3" customWidth="1"/>
    <col min="7" max="7" width="15.28515625" style="3" customWidth="1"/>
    <col min="8" max="8" width="18.42578125" style="3" customWidth="1"/>
    <col min="9" max="9" width="21.28515625" style="3" customWidth="1"/>
    <col min="10" max="10" width="39.42578125" style="3" customWidth="1"/>
    <col min="11" max="11" width="3.28515625" style="3" customWidth="1"/>
    <col min="12" max="16384" width="9.140625" style="3"/>
  </cols>
  <sheetData>
    <row r="1" spans="1:13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15.75" thickBot="1" x14ac:dyDescent="0.3">
      <c r="A2" s="2"/>
      <c r="B2" s="16" t="s">
        <v>0</v>
      </c>
      <c r="C2" s="1"/>
      <c r="D2" s="75" t="s">
        <v>43</v>
      </c>
      <c r="E2" s="139"/>
      <c r="F2" s="17" t="s">
        <v>44</v>
      </c>
      <c r="H2" s="2"/>
      <c r="I2" s="2"/>
      <c r="J2" s="2"/>
      <c r="K2" s="2"/>
      <c r="L2" s="2"/>
    </row>
    <row r="3" spans="1:13" ht="15.75" thickBot="1" x14ac:dyDescent="0.3">
      <c r="A3" s="2"/>
      <c r="B3" s="2"/>
      <c r="C3" s="2"/>
      <c r="D3" s="2"/>
      <c r="E3" s="2"/>
      <c r="F3" s="2"/>
      <c r="H3" s="2"/>
      <c r="I3" s="2"/>
      <c r="J3" s="2"/>
      <c r="K3" s="2"/>
      <c r="L3" s="2"/>
    </row>
    <row r="4" spans="1:13" ht="15.75" thickBot="1" x14ac:dyDescent="0.3">
      <c r="A4" s="2"/>
      <c r="B4" s="184" t="s">
        <v>1</v>
      </c>
      <c r="C4" s="185"/>
      <c r="D4" s="75" t="s">
        <v>76</v>
      </c>
      <c r="E4" s="186">
        <f>(E2*C4)/24</f>
        <v>0</v>
      </c>
      <c r="F4" s="17" t="s">
        <v>45</v>
      </c>
      <c r="H4" s="2"/>
      <c r="I4" s="2"/>
      <c r="J4" s="2"/>
    </row>
    <row r="5" spans="1:13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6.5" thickTop="1" thickBot="1" x14ac:dyDescent="0.3">
      <c r="A6" s="2"/>
      <c r="B6" s="5" t="s">
        <v>2</v>
      </c>
      <c r="C6" s="7" t="s">
        <v>3</v>
      </c>
      <c r="D6" s="7" t="s">
        <v>4</v>
      </c>
      <c r="E6" s="6" t="s">
        <v>5</v>
      </c>
      <c r="F6" s="215" t="s">
        <v>6</v>
      </c>
      <c r="G6" s="216"/>
      <c r="H6" s="8" t="s">
        <v>7</v>
      </c>
      <c r="I6" s="217" t="s">
        <v>8</v>
      </c>
      <c r="J6" s="218"/>
      <c r="K6" s="2"/>
      <c r="L6" s="2"/>
    </row>
    <row r="7" spans="1:13" ht="27.75" customHeight="1" thickTop="1" x14ac:dyDescent="0.25">
      <c r="A7" s="2"/>
      <c r="B7" s="226" t="s">
        <v>80</v>
      </c>
      <c r="C7" s="56" t="s">
        <v>83</v>
      </c>
      <c r="D7" s="51" t="s">
        <v>99</v>
      </c>
      <c r="E7" s="28" t="s">
        <v>115</v>
      </c>
      <c r="F7" s="100" t="str">
        <f>IF(C4="","",PRODUCT(C4,100))</f>
        <v/>
      </c>
      <c r="G7" s="101" t="s">
        <v>10</v>
      </c>
      <c r="H7" s="29" t="s">
        <v>121</v>
      </c>
      <c r="I7" s="30" t="str">
        <f>IF(C4="","",PRODUCT(C4,0.1))</f>
        <v/>
      </c>
      <c r="J7" s="31" t="s">
        <v>11</v>
      </c>
      <c r="K7" s="2"/>
      <c r="L7" s="2"/>
    </row>
    <row r="8" spans="1:13" ht="30" customHeight="1" x14ac:dyDescent="0.25">
      <c r="A8" s="2"/>
      <c r="B8" s="227"/>
      <c r="C8" s="41" t="s">
        <v>84</v>
      </c>
      <c r="D8" s="41" t="s">
        <v>150</v>
      </c>
      <c r="E8" s="32" t="s">
        <v>115</v>
      </c>
      <c r="F8" s="92" t="str">
        <f>IF(C4="","",PRODUCT(C4,100))</f>
        <v/>
      </c>
      <c r="G8" s="93" t="s">
        <v>10</v>
      </c>
      <c r="H8" s="34" t="s">
        <v>121</v>
      </c>
      <c r="I8" s="35" t="str">
        <f>IF(C4="","",PRODUCT(C4,0.1))</f>
        <v/>
      </c>
      <c r="J8" s="36" t="s">
        <v>11</v>
      </c>
      <c r="K8" s="9"/>
      <c r="L8" s="10"/>
    </row>
    <row r="9" spans="1:13" ht="39" customHeight="1" x14ac:dyDescent="0.25">
      <c r="A9" s="2"/>
      <c r="B9" s="224" t="s">
        <v>12</v>
      </c>
      <c r="C9" s="41" t="s">
        <v>13</v>
      </c>
      <c r="D9" s="50" t="s">
        <v>14</v>
      </c>
      <c r="E9" s="228" t="s">
        <v>15</v>
      </c>
      <c r="F9" s="92" t="str">
        <f>IF(C4="","",PRODUCT(C4,4))</f>
        <v/>
      </c>
      <c r="G9" s="93" t="s">
        <v>10</v>
      </c>
      <c r="H9" s="34" t="s">
        <v>16</v>
      </c>
      <c r="I9" s="35" t="str">
        <f>IF(C4="","",PRODUCT(C4,0.4))</f>
        <v/>
      </c>
      <c r="J9" s="36" t="s">
        <v>11</v>
      </c>
      <c r="K9" s="10"/>
      <c r="L9" s="10"/>
    </row>
    <row r="10" spans="1:13" ht="25.5" x14ac:dyDescent="0.25">
      <c r="A10" s="2"/>
      <c r="B10" s="225"/>
      <c r="C10" s="41" t="s">
        <v>17</v>
      </c>
      <c r="D10" s="41" t="s">
        <v>151</v>
      </c>
      <c r="E10" s="229"/>
      <c r="F10" s="94" t="str">
        <f>IF(C4="","",PRODUCT(C4,4))</f>
        <v/>
      </c>
      <c r="G10" s="95" t="s">
        <v>10</v>
      </c>
      <c r="H10" s="85" t="s">
        <v>16</v>
      </c>
      <c r="I10" s="49" t="str">
        <f>IF(C4="","",PRODUCT(C4,0.4))</f>
        <v/>
      </c>
      <c r="J10" s="36" t="s">
        <v>11</v>
      </c>
      <c r="K10" s="10"/>
      <c r="L10" s="10"/>
    </row>
    <row r="11" spans="1:13" ht="51" customHeight="1" x14ac:dyDescent="0.25">
      <c r="A11" s="2"/>
      <c r="B11" s="53" t="s">
        <v>77</v>
      </c>
      <c r="C11" s="64" t="s">
        <v>85</v>
      </c>
      <c r="D11" s="64" t="s">
        <v>100</v>
      </c>
      <c r="E11" s="137" t="s">
        <v>155</v>
      </c>
      <c r="F11" s="138" t="str">
        <f>IF(C4="","",PRODUCT(C4,1))</f>
        <v/>
      </c>
      <c r="G11" s="96" t="s">
        <v>24</v>
      </c>
      <c r="H11" s="89" t="s">
        <v>74</v>
      </c>
      <c r="I11" s="88" t="str">
        <f>IF(C4="","",PRODUCT(C4,0.5))</f>
        <v/>
      </c>
      <c r="J11" s="25" t="s">
        <v>11</v>
      </c>
      <c r="K11" s="10"/>
      <c r="L11" s="10"/>
    </row>
    <row r="12" spans="1:13" ht="25.5" x14ac:dyDescent="0.25">
      <c r="A12" s="2"/>
      <c r="B12" s="42" t="s">
        <v>18</v>
      </c>
      <c r="C12" s="41" t="s">
        <v>19</v>
      </c>
      <c r="D12" s="41" t="s">
        <v>152</v>
      </c>
      <c r="E12" s="32" t="s">
        <v>20</v>
      </c>
      <c r="F12" s="97" t="str">
        <f>IF(C4="","",PRODUCT(C4,20))</f>
        <v/>
      </c>
      <c r="G12" s="91" t="s">
        <v>10</v>
      </c>
      <c r="H12" s="90" t="s">
        <v>122</v>
      </c>
      <c r="I12" s="35" t="str">
        <f>IF(C4="","",PRODUCT(C4,0.2))</f>
        <v/>
      </c>
      <c r="J12" s="36" t="s">
        <v>11</v>
      </c>
      <c r="K12" s="10"/>
      <c r="L12" s="10"/>
      <c r="M12" s="86" t="str">
        <f>IF(H3="","",PRODUCT(H3,0.5))</f>
        <v/>
      </c>
    </row>
    <row r="13" spans="1:13" x14ac:dyDescent="0.25">
      <c r="A13" s="2"/>
      <c r="B13" s="224" t="s">
        <v>21</v>
      </c>
      <c r="C13" s="41" t="s">
        <v>22</v>
      </c>
      <c r="D13" s="50" t="s">
        <v>101</v>
      </c>
      <c r="E13" s="228" t="s">
        <v>23</v>
      </c>
      <c r="F13" s="94" t="str">
        <f>IF(C4="","",PRODUCT(C4,2))</f>
        <v/>
      </c>
      <c r="G13" s="95" t="s">
        <v>24</v>
      </c>
      <c r="H13" s="72" t="s">
        <v>16</v>
      </c>
      <c r="I13" s="49" t="str">
        <f>IF(C4="","",PRODUCT(C4,0.4))</f>
        <v/>
      </c>
      <c r="J13" s="57" t="s">
        <v>11</v>
      </c>
      <c r="K13" s="10"/>
      <c r="L13" s="10"/>
    </row>
    <row r="14" spans="1:13" ht="27" customHeight="1" thickBot="1" x14ac:dyDescent="0.3">
      <c r="A14" s="2"/>
      <c r="B14" s="225"/>
      <c r="C14" s="41" t="s">
        <v>25</v>
      </c>
      <c r="D14" s="68" t="s">
        <v>102</v>
      </c>
      <c r="E14" s="230"/>
      <c r="F14" s="94" t="str">
        <f>IF(C4="","",PRODUCT(C4,2))</f>
        <v/>
      </c>
      <c r="G14" s="95" t="s">
        <v>24</v>
      </c>
      <c r="H14" s="73" t="s">
        <v>16</v>
      </c>
      <c r="I14" s="49" t="str">
        <f>IF(C4="","",PRODUCT(C4,0.4))</f>
        <v/>
      </c>
      <c r="J14" s="57" t="s">
        <v>11</v>
      </c>
      <c r="K14" s="10"/>
      <c r="L14" s="10"/>
    </row>
    <row r="15" spans="1:13" ht="15.75" thickBot="1" x14ac:dyDescent="0.3">
      <c r="A15" s="2"/>
      <c r="B15" s="210" t="s">
        <v>26</v>
      </c>
      <c r="C15" s="222" t="s">
        <v>82</v>
      </c>
      <c r="D15" s="45" t="s">
        <v>27</v>
      </c>
      <c r="E15" s="212" t="s">
        <v>131</v>
      </c>
      <c r="F15" s="213"/>
      <c r="G15" s="213"/>
      <c r="H15" s="213"/>
      <c r="I15" s="213"/>
      <c r="J15" s="214"/>
      <c r="K15" s="10"/>
      <c r="L15" s="10"/>
    </row>
    <row r="16" spans="1:13" ht="24.75" customHeight="1" x14ac:dyDescent="0.25">
      <c r="A16" s="10"/>
      <c r="B16" s="211"/>
      <c r="C16" s="223"/>
      <c r="D16" s="45" t="s">
        <v>28</v>
      </c>
      <c r="E16" s="219" t="s">
        <v>29</v>
      </c>
      <c r="F16" s="220"/>
      <c r="G16" s="220"/>
      <c r="H16" s="220"/>
      <c r="I16" s="220"/>
      <c r="J16" s="221"/>
      <c r="K16" s="9"/>
      <c r="L16" s="10"/>
    </row>
    <row r="17" spans="1:12" ht="24.75" customHeight="1" x14ac:dyDescent="0.25">
      <c r="A17" s="2"/>
      <c r="B17" s="42" t="s">
        <v>30</v>
      </c>
      <c r="C17" s="41" t="s">
        <v>86</v>
      </c>
      <c r="D17" s="41" t="s">
        <v>103</v>
      </c>
      <c r="E17" s="58" t="s">
        <v>31</v>
      </c>
      <c r="F17" s="92" t="str">
        <f>IF(C4="","",PRODUCT(C4,1))</f>
        <v/>
      </c>
      <c r="G17" s="93" t="s">
        <v>32</v>
      </c>
      <c r="H17" s="59" t="s">
        <v>123</v>
      </c>
      <c r="I17" s="60" t="str">
        <f>IF(C4="","",PRODUCT(C4,2))</f>
        <v/>
      </c>
      <c r="J17" s="61" t="s">
        <v>11</v>
      </c>
      <c r="K17" s="9"/>
      <c r="L17" s="10"/>
    </row>
    <row r="18" spans="1:12" ht="17.25" customHeight="1" x14ac:dyDescent="0.25">
      <c r="A18" s="2"/>
      <c r="B18" s="42" t="s">
        <v>33</v>
      </c>
      <c r="C18" s="41" t="s">
        <v>87</v>
      </c>
      <c r="D18" s="41" t="s">
        <v>104</v>
      </c>
      <c r="E18" s="32" t="s">
        <v>34</v>
      </c>
      <c r="F18" s="94" t="str">
        <f>IF(C4="","",PRODUCT(C4,100))</f>
        <v/>
      </c>
      <c r="G18" s="95" t="s">
        <v>10</v>
      </c>
      <c r="H18" s="34" t="s">
        <v>121</v>
      </c>
      <c r="I18" s="35" t="str">
        <f>IF(C4="","",PRODUCT(C4,0.1))</f>
        <v/>
      </c>
      <c r="J18" s="36" t="s">
        <v>11</v>
      </c>
      <c r="K18" s="10"/>
      <c r="L18" s="10"/>
    </row>
    <row r="19" spans="1:12" ht="38.25" x14ac:dyDescent="0.25">
      <c r="A19" s="2"/>
      <c r="B19" s="69" t="s">
        <v>81</v>
      </c>
      <c r="C19" s="68" t="s">
        <v>88</v>
      </c>
      <c r="D19" s="68" t="s">
        <v>153</v>
      </c>
      <c r="E19" s="52" t="s">
        <v>116</v>
      </c>
      <c r="F19" s="188" t="str">
        <f>IF(C4="","",PRODUCT(C4,0.22))</f>
        <v/>
      </c>
      <c r="G19" s="140" t="s">
        <v>32</v>
      </c>
      <c r="H19" s="70" t="s">
        <v>123</v>
      </c>
      <c r="I19" s="143" t="str">
        <f>IF(C4="","",PRODUCT(C4,2))</f>
        <v/>
      </c>
      <c r="J19" s="71" t="s">
        <v>11</v>
      </c>
      <c r="K19" s="10"/>
      <c r="L19" s="10"/>
    </row>
    <row r="20" spans="1:12" ht="43.5" customHeight="1" x14ac:dyDescent="0.25">
      <c r="A20" s="2"/>
      <c r="B20" s="42" t="s">
        <v>75</v>
      </c>
      <c r="C20" s="41" t="s">
        <v>89</v>
      </c>
      <c r="D20" s="41" t="s">
        <v>105</v>
      </c>
      <c r="E20" s="32" t="s">
        <v>35</v>
      </c>
      <c r="F20" s="98" t="str">
        <f>IF(C4="","",PRODUCT(C4,200))</f>
        <v/>
      </c>
      <c r="G20" s="99" t="s">
        <v>10</v>
      </c>
      <c r="H20" s="34" t="s">
        <v>122</v>
      </c>
      <c r="I20" s="35" t="str">
        <f>IF(C4="","",PRODUCT(C4,0.2))</f>
        <v/>
      </c>
      <c r="J20" s="36" t="s">
        <v>11</v>
      </c>
      <c r="K20" s="10"/>
      <c r="L20" s="10"/>
    </row>
    <row r="21" spans="1:12" ht="51" x14ac:dyDescent="0.25">
      <c r="A21" s="2"/>
      <c r="B21" s="42" t="s">
        <v>36</v>
      </c>
      <c r="C21" s="41" t="s">
        <v>90</v>
      </c>
      <c r="D21" s="41" t="s">
        <v>154</v>
      </c>
      <c r="E21" s="52" t="s">
        <v>117</v>
      </c>
      <c r="F21" s="92" t="str">
        <f>IF(C4="","",PRODUCT(C4,100))</f>
        <v/>
      </c>
      <c r="G21" s="93" t="s">
        <v>10</v>
      </c>
      <c r="H21" s="34" t="s">
        <v>124</v>
      </c>
      <c r="I21" s="35" t="str">
        <f>IF(C4="","",PRODUCT(C4,0.33))</f>
        <v/>
      </c>
      <c r="J21" s="36" t="s">
        <v>11</v>
      </c>
      <c r="K21" s="10"/>
      <c r="L21" s="10"/>
    </row>
    <row r="22" spans="1:12" ht="63" customHeight="1" x14ac:dyDescent="0.25">
      <c r="A22" s="2"/>
      <c r="B22" s="42" t="s">
        <v>37</v>
      </c>
      <c r="C22" s="41" t="s">
        <v>91</v>
      </c>
      <c r="D22" s="41" t="s">
        <v>143</v>
      </c>
      <c r="E22" s="32" t="s">
        <v>118</v>
      </c>
      <c r="F22" s="92" t="str">
        <f>IF(C4="","",PRODUCT(C4,4))</f>
        <v/>
      </c>
      <c r="G22" s="93" t="s">
        <v>11</v>
      </c>
      <c r="H22" s="34" t="s">
        <v>125</v>
      </c>
      <c r="I22" s="33" t="str">
        <f>IF(C4="","",PRODUCT(C4,4))</f>
        <v/>
      </c>
      <c r="J22" s="36" t="s">
        <v>11</v>
      </c>
      <c r="K22" s="10"/>
      <c r="L22" s="10"/>
    </row>
    <row r="23" spans="1:12" ht="26.25" thickBot="1" x14ac:dyDescent="0.3">
      <c r="A23" s="2"/>
      <c r="B23" s="43" t="s">
        <v>38</v>
      </c>
      <c r="C23" s="44" t="s">
        <v>92</v>
      </c>
      <c r="D23" s="44" t="s">
        <v>143</v>
      </c>
      <c r="E23" s="54" t="s">
        <v>119</v>
      </c>
      <c r="F23" s="141" t="str">
        <f>IF(C4="","",PRODUCT(C4,2.5))</f>
        <v/>
      </c>
      <c r="G23" s="142" t="s">
        <v>11</v>
      </c>
      <c r="H23" s="38" t="s">
        <v>126</v>
      </c>
      <c r="I23" s="37" t="str">
        <f>IF(C4="","",PRODUCT(C4,2.5))</f>
        <v/>
      </c>
      <c r="J23" s="39" t="s">
        <v>11</v>
      </c>
      <c r="K23" s="10"/>
      <c r="L23" s="10"/>
    </row>
    <row r="24" spans="1:12" ht="15.75" thickTop="1" x14ac:dyDescent="0.25">
      <c r="A24" s="2"/>
      <c r="B24" s="10"/>
      <c r="C24" s="10"/>
      <c r="D24" s="2"/>
      <c r="E24" s="10"/>
      <c r="F24" s="10"/>
      <c r="G24" s="10"/>
      <c r="H24" s="10"/>
      <c r="I24" s="10"/>
      <c r="J24" s="10"/>
      <c r="K24" s="10"/>
      <c r="L24" s="10"/>
    </row>
    <row r="25" spans="1:12" x14ac:dyDescent="0.25">
      <c r="A25" s="2"/>
      <c r="K25" s="10"/>
      <c r="L25" s="10"/>
    </row>
    <row r="26" spans="1:12" x14ac:dyDescent="0.25">
      <c r="A26" s="2"/>
      <c r="K26" s="10"/>
      <c r="L26" s="10"/>
    </row>
    <row r="27" spans="1:12" x14ac:dyDescent="0.25">
      <c r="B27" s="11" t="s">
        <v>39</v>
      </c>
      <c r="C27" s="4"/>
      <c r="D27" s="13" t="s">
        <v>40</v>
      </c>
      <c r="E27" s="12"/>
      <c r="F27" s="12"/>
      <c r="G27" s="12"/>
      <c r="H27" s="14" t="s">
        <v>41</v>
      </c>
      <c r="I27" s="15"/>
      <c r="J27" s="12"/>
      <c r="K27" s="10"/>
      <c r="L27" s="10"/>
    </row>
    <row r="28" spans="1:12" x14ac:dyDescent="0.25">
      <c r="B28" s="10"/>
      <c r="C28" s="10"/>
      <c r="D28" s="2" t="s">
        <v>42</v>
      </c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25">
      <c r="K31" s="10"/>
      <c r="L31" s="10"/>
    </row>
    <row r="32" spans="1:12" x14ac:dyDescent="0.25">
      <c r="K32" s="17"/>
      <c r="L32" s="17"/>
    </row>
    <row r="33" spans="1:12" x14ac:dyDescent="0.25">
      <c r="K33" s="17"/>
      <c r="L33" s="17"/>
    </row>
    <row r="34" spans="1:12" ht="15.75" customHeight="1" x14ac:dyDescent="0.25">
      <c r="B34" s="17"/>
      <c r="C34" s="17"/>
      <c r="D34" s="17"/>
      <c r="E34" s="17"/>
      <c r="F34" s="17"/>
      <c r="G34" s="17"/>
      <c r="H34" s="17"/>
      <c r="I34" s="17"/>
      <c r="J34" s="17"/>
    </row>
    <row r="35" spans="1:12" ht="15.75" thickBot="1" x14ac:dyDescent="0.3"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ht="15.75" thickBot="1" x14ac:dyDescent="0.3">
      <c r="B36" s="82"/>
      <c r="C36" s="17"/>
      <c r="D36" s="17"/>
      <c r="E36" s="62" t="s">
        <v>0</v>
      </c>
      <c r="F36" s="191">
        <f>C2</f>
        <v>0</v>
      </c>
      <c r="G36" s="192"/>
      <c r="H36" s="62" t="s">
        <v>1</v>
      </c>
      <c r="I36" s="191">
        <f>C4</f>
        <v>0</v>
      </c>
      <c r="J36" s="192"/>
    </row>
    <row r="37" spans="1:12" ht="15.75" thickBot="1" x14ac:dyDescent="0.3">
      <c r="B37" s="2"/>
      <c r="C37" s="17"/>
      <c r="D37" s="17"/>
      <c r="E37" s="17"/>
      <c r="G37" s="18"/>
      <c r="H37" s="19"/>
      <c r="I37" s="20"/>
      <c r="J37" s="20"/>
      <c r="K37" s="17"/>
      <c r="L37" s="17"/>
    </row>
    <row r="38" spans="1:12" ht="16.5" thickTop="1" thickBot="1" x14ac:dyDescent="0.3">
      <c r="A38" s="2"/>
      <c r="B38" s="172" t="s">
        <v>2</v>
      </c>
      <c r="C38" s="173" t="s">
        <v>3</v>
      </c>
      <c r="D38" s="173" t="s">
        <v>4</v>
      </c>
      <c r="E38" s="174" t="s">
        <v>5</v>
      </c>
      <c r="F38" s="206" t="s">
        <v>6</v>
      </c>
      <c r="G38" s="207"/>
      <c r="H38" s="175" t="s">
        <v>7</v>
      </c>
      <c r="I38" s="208" t="s">
        <v>8</v>
      </c>
      <c r="J38" s="209"/>
      <c r="K38" s="2"/>
      <c r="L38" s="2"/>
    </row>
    <row r="39" spans="1:12" ht="48.75" customHeight="1" thickBot="1" x14ac:dyDescent="0.3">
      <c r="A39" s="2"/>
      <c r="B39" s="176" t="s">
        <v>78</v>
      </c>
      <c r="C39" s="177" t="s">
        <v>93</v>
      </c>
      <c r="D39" s="177" t="s">
        <v>106</v>
      </c>
      <c r="E39" s="178" t="s">
        <v>120</v>
      </c>
      <c r="F39" s="179"/>
      <c r="G39" s="180" t="s">
        <v>10</v>
      </c>
      <c r="H39" s="181" t="s">
        <v>125</v>
      </c>
      <c r="I39" s="182">
        <f>IF(I36="","",PRODUCT(I36,4))</f>
        <v>0</v>
      </c>
      <c r="J39" s="183" t="s">
        <v>11</v>
      </c>
      <c r="K39" s="2"/>
      <c r="L39" s="2"/>
    </row>
    <row r="40" spans="1:12" s="159" customFormat="1" ht="30" customHeight="1" thickBot="1" x14ac:dyDescent="0.3">
      <c r="A40" s="156"/>
      <c r="B40" s="187" t="s">
        <v>79</v>
      </c>
      <c r="C40" s="152"/>
      <c r="D40" s="152"/>
      <c r="E40" s="152"/>
      <c r="F40" s="153"/>
      <c r="G40" s="152"/>
      <c r="H40" s="154"/>
      <c r="I40" s="155"/>
      <c r="J40" s="152"/>
      <c r="K40" s="157"/>
      <c r="L40" s="158"/>
    </row>
    <row r="41" spans="1:12" ht="15.75" thickBot="1" x14ac:dyDescent="0.3">
      <c r="B41" s="164" t="s">
        <v>46</v>
      </c>
      <c r="C41" s="165" t="s">
        <v>47</v>
      </c>
      <c r="D41" s="166" t="s">
        <v>48</v>
      </c>
      <c r="E41" s="167" t="s">
        <v>68</v>
      </c>
      <c r="F41" s="168" t="s">
        <v>49</v>
      </c>
      <c r="G41" s="168"/>
      <c r="H41" s="169"/>
      <c r="I41" s="170" t="s">
        <v>50</v>
      </c>
      <c r="J41" s="171" t="s">
        <v>51</v>
      </c>
      <c r="K41" s="17"/>
    </row>
    <row r="42" spans="1:12" ht="36.75" x14ac:dyDescent="0.25">
      <c r="B42" s="160" t="s">
        <v>52</v>
      </c>
      <c r="C42" s="161" t="s">
        <v>94</v>
      </c>
      <c r="D42" s="161" t="s">
        <v>107</v>
      </c>
      <c r="E42" s="162" t="s">
        <v>144</v>
      </c>
      <c r="F42" s="189" t="str">
        <f>IF(C4="","",PRODUCT(C4,0.3))</f>
        <v/>
      </c>
      <c r="G42" s="204" t="s">
        <v>127</v>
      </c>
      <c r="H42" s="205"/>
      <c r="I42" s="163" t="s">
        <v>132</v>
      </c>
      <c r="J42" s="25" t="s">
        <v>136</v>
      </c>
      <c r="K42" s="46"/>
    </row>
    <row r="43" spans="1:12" ht="25.5" x14ac:dyDescent="0.25">
      <c r="B43" s="53" t="s">
        <v>54</v>
      </c>
      <c r="C43" s="64" t="s">
        <v>95</v>
      </c>
      <c r="D43" s="64" t="s">
        <v>108</v>
      </c>
      <c r="E43" s="74" t="s">
        <v>144</v>
      </c>
      <c r="F43" s="76" t="str">
        <f>IF(C4="","",PRODUCT(C4,30))</f>
        <v/>
      </c>
      <c r="G43" s="199" t="s">
        <v>128</v>
      </c>
      <c r="H43" s="200"/>
      <c r="I43" s="26" t="s">
        <v>133</v>
      </c>
      <c r="J43" s="25" t="s">
        <v>137</v>
      </c>
    </row>
    <row r="44" spans="1:12" x14ac:dyDescent="0.25">
      <c r="B44" s="40" t="s">
        <v>55</v>
      </c>
      <c r="C44" s="67" t="s">
        <v>96</v>
      </c>
      <c r="D44" s="67" t="s">
        <v>108</v>
      </c>
      <c r="E44" s="48" t="s">
        <v>144</v>
      </c>
      <c r="F44" s="77" t="str">
        <f>IF(C4="","",PRODUCT(C4,30))</f>
        <v/>
      </c>
      <c r="G44" s="199" t="s">
        <v>128</v>
      </c>
      <c r="H44" s="200"/>
      <c r="I44" s="55" t="s">
        <v>133</v>
      </c>
      <c r="J44" s="27" t="s">
        <v>138</v>
      </c>
    </row>
    <row r="45" spans="1:12" ht="25.5" x14ac:dyDescent="0.25">
      <c r="B45" s="144" t="s">
        <v>59</v>
      </c>
      <c r="C45" s="145" t="s">
        <v>97</v>
      </c>
      <c r="D45" s="145" t="s">
        <v>109</v>
      </c>
      <c r="E45" s="146" t="s">
        <v>145</v>
      </c>
      <c r="F45" s="147" t="str">
        <f>IF(C4="","",PRODUCT(C4,300))</f>
        <v/>
      </c>
      <c r="G45" s="148" t="s">
        <v>129</v>
      </c>
      <c r="H45" s="149"/>
      <c r="I45" s="150" t="s">
        <v>132</v>
      </c>
      <c r="J45" s="151" t="s">
        <v>139</v>
      </c>
    </row>
    <row r="46" spans="1:12" x14ac:dyDescent="0.25">
      <c r="B46" s="63" t="s">
        <v>56</v>
      </c>
      <c r="C46" s="64" t="s">
        <v>57</v>
      </c>
      <c r="D46" s="64" t="s">
        <v>110</v>
      </c>
      <c r="E46" s="47" t="s">
        <v>144</v>
      </c>
      <c r="F46" s="76" t="str">
        <f>IF(C4="","",PRODUCT(C4,3))</f>
        <v/>
      </c>
      <c r="G46" s="78" t="s">
        <v>128</v>
      </c>
      <c r="H46" s="79"/>
      <c r="I46" s="26" t="s">
        <v>134</v>
      </c>
      <c r="J46" s="25" t="s">
        <v>140</v>
      </c>
    </row>
    <row r="47" spans="1:12" x14ac:dyDescent="0.25">
      <c r="B47" s="127"/>
      <c r="C47" s="64"/>
      <c r="D47" s="64"/>
      <c r="E47" s="65"/>
      <c r="F47" s="87"/>
      <c r="G47" s="81"/>
      <c r="H47" s="79"/>
      <c r="I47" s="128"/>
      <c r="J47" s="129"/>
    </row>
    <row r="48" spans="1:12" ht="25.5" x14ac:dyDescent="0.25">
      <c r="B48" s="130" t="s">
        <v>9</v>
      </c>
      <c r="C48" s="131" t="s">
        <v>58</v>
      </c>
      <c r="D48" s="131" t="s">
        <v>111</v>
      </c>
      <c r="E48" s="132" t="s">
        <v>146</v>
      </c>
      <c r="F48" s="190" t="str">
        <f>IF(C4="","",PRODUCT(C4,0.5))</f>
        <v/>
      </c>
      <c r="G48" s="133" t="s">
        <v>128</v>
      </c>
      <c r="H48" s="134"/>
      <c r="I48" s="135" t="s">
        <v>135</v>
      </c>
      <c r="J48" s="136" t="s">
        <v>141</v>
      </c>
    </row>
    <row r="49" spans="2:12" x14ac:dyDescent="0.25">
      <c r="B49" s="63" t="s">
        <v>12</v>
      </c>
      <c r="C49" s="84" t="s">
        <v>98</v>
      </c>
      <c r="D49" s="64" t="s">
        <v>112</v>
      </c>
      <c r="E49" s="65" t="s">
        <v>147</v>
      </c>
      <c r="F49" s="76" t="str">
        <f>IF(C4="","",PRODUCT(C4,50))</f>
        <v/>
      </c>
      <c r="G49" s="80" t="s">
        <v>130</v>
      </c>
      <c r="I49" s="102" t="s">
        <v>134</v>
      </c>
      <c r="J49" s="25" t="s">
        <v>73</v>
      </c>
    </row>
    <row r="50" spans="2:12" ht="38.25" x14ac:dyDescent="0.25">
      <c r="B50" s="193" t="s">
        <v>53</v>
      </c>
      <c r="C50" s="195" t="s">
        <v>148</v>
      </c>
      <c r="D50" s="66" t="s">
        <v>113</v>
      </c>
      <c r="E50" s="197" t="s">
        <v>149</v>
      </c>
      <c r="F50" s="77" t="str">
        <f>IF(C4="","",PRODUCT(C4,30))</f>
        <v/>
      </c>
      <c r="G50" s="199" t="s">
        <v>69</v>
      </c>
      <c r="H50" s="200"/>
      <c r="I50" s="55" t="s">
        <v>70</v>
      </c>
      <c r="J50" s="201" t="s">
        <v>142</v>
      </c>
    </row>
    <row r="51" spans="2:12" ht="39" thickBot="1" x14ac:dyDescent="0.3">
      <c r="B51" s="194"/>
      <c r="C51" s="196"/>
      <c r="D51" s="109" t="s">
        <v>114</v>
      </c>
      <c r="E51" s="198"/>
      <c r="F51" s="77" t="str">
        <f>IF(C4="","",PRODUCT(C4,150))</f>
        <v/>
      </c>
      <c r="G51" s="199" t="s">
        <v>69</v>
      </c>
      <c r="H51" s="203"/>
      <c r="I51" s="117" t="s">
        <v>71</v>
      </c>
      <c r="J51" s="202"/>
    </row>
    <row r="52" spans="2:12" ht="15.75" thickBot="1" x14ac:dyDescent="0.3">
      <c r="B52" s="103"/>
      <c r="C52" s="104"/>
      <c r="D52" s="110"/>
      <c r="E52" s="22"/>
      <c r="F52" s="22"/>
      <c r="H52" s="118" t="s">
        <v>60</v>
      </c>
      <c r="I52" s="119">
        <f>F53</f>
        <v>0</v>
      </c>
      <c r="J52" s="120" t="s">
        <v>61</v>
      </c>
    </row>
    <row r="53" spans="2:12" ht="16.5" thickTop="1" thickBot="1" x14ac:dyDescent="0.3">
      <c r="B53" s="105" t="s">
        <v>62</v>
      </c>
      <c r="C53" s="106"/>
      <c r="D53" s="111" t="s">
        <v>72</v>
      </c>
      <c r="E53" s="24" t="s">
        <v>63</v>
      </c>
      <c r="F53" s="116"/>
      <c r="G53" s="114"/>
      <c r="H53" s="121" t="s">
        <v>64</v>
      </c>
      <c r="I53" s="122" t="str">
        <f>IF(F53="","",PRODUCT(50,(F53-10))/40)</f>
        <v/>
      </c>
      <c r="J53" s="123" t="s">
        <v>65</v>
      </c>
    </row>
    <row r="54" spans="2:12" ht="16.5" thickTop="1" thickBot="1" x14ac:dyDescent="0.3">
      <c r="B54" s="107"/>
      <c r="C54" s="108"/>
      <c r="D54" s="112"/>
      <c r="E54" s="83"/>
      <c r="F54" s="115"/>
      <c r="G54" s="113"/>
      <c r="H54" s="124" t="s">
        <v>66</v>
      </c>
      <c r="I54" s="125" t="str">
        <f>IF(F53="","",50-I53)</f>
        <v/>
      </c>
      <c r="J54" s="126" t="s">
        <v>67</v>
      </c>
      <c r="L54" s="23"/>
    </row>
    <row r="55" spans="2:12" x14ac:dyDescent="0.25">
      <c r="B55" s="21"/>
      <c r="C55" s="21"/>
      <c r="D55" s="21"/>
      <c r="E55" s="21"/>
      <c r="F55" s="21"/>
      <c r="G55" s="21"/>
      <c r="H55" s="21"/>
      <c r="I55" s="21"/>
      <c r="J55" s="21"/>
      <c r="L55" s="23"/>
    </row>
    <row r="56" spans="2:12" x14ac:dyDescent="0.25">
      <c r="B56" s="21"/>
      <c r="C56" s="21"/>
      <c r="D56" s="21"/>
      <c r="E56" s="21"/>
      <c r="F56" s="21"/>
      <c r="G56" s="21"/>
      <c r="H56" s="21"/>
      <c r="I56" s="21"/>
      <c r="J56" s="21"/>
      <c r="L56" s="23"/>
    </row>
    <row r="57" spans="2:12" x14ac:dyDescent="0.25">
      <c r="B57" s="21"/>
      <c r="C57" s="21"/>
      <c r="D57" s="21"/>
      <c r="E57" s="21"/>
      <c r="F57" s="2" t="s">
        <v>42</v>
      </c>
      <c r="G57" s="21"/>
      <c r="H57" s="21"/>
      <c r="I57" s="21"/>
      <c r="J57" s="21"/>
      <c r="L57" s="23"/>
    </row>
    <row r="58" spans="2:12" x14ac:dyDescent="0.25">
      <c r="K58" s="21"/>
      <c r="L58" s="23"/>
    </row>
    <row r="59" spans="2:12" x14ac:dyDescent="0.25">
      <c r="K59" s="21"/>
      <c r="L59" s="23"/>
    </row>
    <row r="60" spans="2:12" x14ac:dyDescent="0.25">
      <c r="K60" s="21"/>
    </row>
    <row r="62" spans="2:12" x14ac:dyDescent="0.25">
      <c r="B62" s="11" t="s">
        <v>39</v>
      </c>
      <c r="C62" s="4"/>
      <c r="D62" s="13" t="s">
        <v>40</v>
      </c>
      <c r="E62" s="12"/>
      <c r="F62" s="12"/>
      <c r="G62" s="12"/>
      <c r="H62" s="14" t="s">
        <v>41</v>
      </c>
      <c r="I62" s="15"/>
      <c r="J62" s="12"/>
    </row>
    <row r="63" spans="2:12" x14ac:dyDescent="0.25">
      <c r="B63" s="10"/>
      <c r="C63" s="10"/>
      <c r="D63" s="2" t="s">
        <v>42</v>
      </c>
      <c r="E63" s="10"/>
      <c r="F63" s="10"/>
      <c r="G63" s="10"/>
      <c r="H63" s="10"/>
      <c r="I63" s="10"/>
      <c r="J63" s="10"/>
    </row>
  </sheetData>
  <sheetProtection sheet="1" objects="1" scenarios="1"/>
  <mergeCells count="24">
    <mergeCell ref="B15:B16"/>
    <mergeCell ref="E15:J15"/>
    <mergeCell ref="F6:G6"/>
    <mergeCell ref="I6:J6"/>
    <mergeCell ref="E16:J16"/>
    <mergeCell ref="C15:C16"/>
    <mergeCell ref="B9:B10"/>
    <mergeCell ref="B7:B8"/>
    <mergeCell ref="E9:E10"/>
    <mergeCell ref="E13:E14"/>
    <mergeCell ref="B13:B14"/>
    <mergeCell ref="I36:J36"/>
    <mergeCell ref="F36:G36"/>
    <mergeCell ref="B50:B51"/>
    <mergeCell ref="C50:C51"/>
    <mergeCell ref="E50:E51"/>
    <mergeCell ref="G50:H50"/>
    <mergeCell ref="J50:J51"/>
    <mergeCell ref="G51:H51"/>
    <mergeCell ref="G43:H43"/>
    <mergeCell ref="G44:H44"/>
    <mergeCell ref="G42:H42"/>
    <mergeCell ref="F38:G38"/>
    <mergeCell ref="I38:J38"/>
  </mergeCells>
  <conditionalFormatting sqref="F36:G36">
    <cfRule type="cellIs" dxfId="1" priority="2" operator="equal">
      <formula>0</formula>
    </cfRule>
  </conditionalFormatting>
  <conditionalFormatting sqref="I36:J36">
    <cfRule type="cellIs" dxfId="0" priority="1" operator="equal">
      <formula>0</formula>
    </cfRule>
  </conditionalFormatting>
  <pageMargins left="0.23622047244094491" right="0.23622047244094491" top="3.937007874015748E-2" bottom="0.74803149606299213" header="0.31496062992125984" footer="0.31496062992125984"/>
  <pageSetup paperSize="9" scale="70" fitToHeight="0" orientation="landscape" r:id="rId1"/>
  <headerFooter>
    <oddFooter xml:space="preserve">&amp;LNewborn Emergency Transport Sevice Medical Guidelines
&amp;CResuscitation and Intubation Medications for Neonates. 
&amp;RThis review: 16/07/2026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2445AC2151B408E0558B87D188F25" ma:contentTypeVersion="13" ma:contentTypeDescription="Create a new document." ma:contentTypeScope="" ma:versionID="bd07317a17d2d148afdf2ed71c733638">
  <xsd:schema xmlns:xsd="http://www.w3.org/2001/XMLSchema" xmlns:xs="http://www.w3.org/2001/XMLSchema" xmlns:p="http://schemas.microsoft.com/office/2006/metadata/properties" xmlns:ns3="98c4f034-7df5-464f-b710-5d191eb9208d" xmlns:ns4="2d421cc6-5488-4f8a-94dc-47b30982b3df" targetNamespace="http://schemas.microsoft.com/office/2006/metadata/properties" ma:root="true" ma:fieldsID="61cb3f9c44babcbd5ba63c7ca368437f" ns3:_="" ns4:_="">
    <xsd:import namespace="98c4f034-7df5-464f-b710-5d191eb9208d"/>
    <xsd:import namespace="2d421cc6-5488-4f8a-94dc-47b30982b3d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4f034-7df5-464f-b710-5d191eb920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21cc6-5488-4f8a-94dc-47b30982b3d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K a p i s h F i l e n a m e T o U r i M a p p i n g s   x m l n s : x s d = " h t t p : / / w w w . w 3 . o r g / 2 0 0 1 / X M L S c h e m a "   x m l n s : x s i = " h t t p : / / w w w . w 3 . o r g / 2 0 0 1 / X M L S c h e m a - i n s t a n c e " / > 
</file>

<file path=customXml/itemProps1.xml><?xml version="1.0" encoding="utf-8"?>
<ds:datastoreItem xmlns:ds="http://schemas.openxmlformats.org/officeDocument/2006/customXml" ds:itemID="{C4C5B9E4-2A9C-4979-9B30-AE9CA2CE1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c4f034-7df5-464f-b710-5d191eb9208d"/>
    <ds:schemaRef ds:uri="2d421cc6-5488-4f8a-94dc-47b30982b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E188FE-30DC-4EA4-A6F6-EFD640C305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C3193A-BC95-4F84-AEF0-3D325385DAD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7CF0C5B-E6AC-4D07-AF08-90A9C9C0F76F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Resuscitation Medications</vt:lpstr>
      <vt:lpstr>'Resuscitation Medications'!Print_Area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Weller, Craig;Joanne.Blacker@health.wa.gov.au</dc:creator>
  <cp:keywords/>
  <dc:description/>
  <cp:lastModifiedBy>MacKay-Coghill, Natasha</cp:lastModifiedBy>
  <cp:revision/>
  <cp:lastPrinted>2026-07-16T05:26:35Z</cp:lastPrinted>
  <dcterms:created xsi:type="dcterms:W3CDTF">2021-09-07T07:32:42Z</dcterms:created>
  <dcterms:modified xsi:type="dcterms:W3CDTF">2026-07-29T04:43:13Z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0x0101004532445AC2151B408E0558B87D188F25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